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Kalkulation/Maschinenstundenrechnung/"/>
    </mc:Choice>
  </mc:AlternateContent>
  <xr:revisionPtr revIDLastSave="30" documentId="8_{1D357A3F-5CE1-488C-AD92-4153C0A4372C}" xr6:coauthVersionLast="47" xr6:coauthVersionMax="47" xr10:uidLastSave="{E9FCCB6A-CFCF-4DCF-A352-0BEA1DD13DB8}"/>
  <bookViews>
    <workbookView xWindow="-120" yWindow="-120" windowWidth="29040" windowHeight="15720" firstSheet="2" activeTab="6" xr2:uid="{00000000-000D-0000-FFFF-FFFF00000000}"/>
  </bookViews>
  <sheets>
    <sheet name="Beispiel" sheetId="9" r:id="rId1"/>
    <sheet name="Berechnungsvorlage" sheetId="6" r:id="rId2"/>
    <sheet name="Minibagger Erläuterung" sheetId="3" r:id="rId3"/>
    <sheet name="Minibagger Beisp" sheetId="10" r:id="rId4"/>
    <sheet name="Minibagger Berechnungsvorlage" sheetId="11" r:id="rId5"/>
    <sheet name="Einfache Lösung Beispiel" sheetId="13" r:id="rId6"/>
    <sheet name="Einfache Lösung Vorlage" sheetId="1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3" l="1"/>
  <c r="F20" i="16"/>
  <c r="E20" i="16"/>
  <c r="D20" i="16"/>
  <c r="F19" i="16"/>
  <c r="E19" i="16"/>
  <c r="D19" i="16"/>
  <c r="C19" i="16"/>
  <c r="F18" i="16"/>
  <c r="E18" i="16"/>
  <c r="D18" i="16"/>
  <c r="F14" i="16"/>
  <c r="E14" i="16"/>
  <c r="D14" i="16"/>
  <c r="F12" i="16"/>
  <c r="E12" i="16"/>
  <c r="D12" i="16"/>
  <c r="F11" i="16"/>
  <c r="E11" i="16"/>
  <c r="D11" i="16"/>
  <c r="C18" i="16"/>
  <c r="C20" i="16" s="1"/>
  <c r="B18" i="16"/>
  <c r="I51" i="11"/>
  <c r="B19" i="16" l="1"/>
  <c r="G18" i="16"/>
  <c r="B20" i="16"/>
  <c r="C55" i="11"/>
  <c r="C56" i="11" s="1"/>
  <c r="C57" i="11" s="1"/>
  <c r="B58" i="11"/>
  <c r="B56" i="11"/>
  <c r="B57" i="11"/>
  <c r="B55" i="11"/>
  <c r="H3" i="10"/>
  <c r="F21" i="13" l="1"/>
  <c r="E21" i="13"/>
  <c r="D21" i="13"/>
  <c r="F20" i="13"/>
  <c r="E20" i="13"/>
  <c r="D20" i="13"/>
  <c r="C20" i="13"/>
  <c r="F19" i="13"/>
  <c r="E19" i="13"/>
  <c r="D19" i="13"/>
  <c r="F15" i="13"/>
  <c r="E15" i="13"/>
  <c r="D15" i="13"/>
  <c r="C15" i="13"/>
  <c r="B15" i="13"/>
  <c r="F13" i="13"/>
  <c r="E13" i="13"/>
  <c r="D13" i="13"/>
  <c r="F12" i="13"/>
  <c r="E12" i="13"/>
  <c r="D12" i="13"/>
  <c r="C12" i="13"/>
  <c r="C13" i="13" s="1"/>
  <c r="C19" i="13" s="1"/>
  <c r="C21" i="13" s="1"/>
  <c r="B12" i="13"/>
  <c r="B13" i="13" s="1"/>
  <c r="B19" i="13" s="1"/>
  <c r="B21" i="13" s="1"/>
  <c r="F78" i="11"/>
  <c r="I50" i="10"/>
  <c r="H28" i="10"/>
  <c r="F77" i="10" s="1"/>
  <c r="G87" i="11"/>
  <c r="F79" i="11"/>
  <c r="F75" i="11"/>
  <c r="F73" i="11"/>
  <c r="F72" i="11"/>
  <c r="H72" i="11" s="1"/>
  <c r="F57" i="11"/>
  <c r="E57" i="11"/>
  <c r="D57" i="11"/>
  <c r="F56" i="11"/>
  <c r="E56" i="11"/>
  <c r="D56" i="11"/>
  <c r="F55" i="11"/>
  <c r="E55" i="11"/>
  <c r="D55" i="11"/>
  <c r="F78" i="10"/>
  <c r="G78" i="10" s="1"/>
  <c r="F74" i="10"/>
  <c r="G74" i="10" s="1"/>
  <c r="F72" i="10"/>
  <c r="G72" i="10" s="1"/>
  <c r="F71" i="10"/>
  <c r="G71" i="10" s="1"/>
  <c r="F56" i="10"/>
  <c r="E56" i="10"/>
  <c r="D56" i="10"/>
  <c r="F55" i="10"/>
  <c r="E55" i="10"/>
  <c r="G55" i="10" s="1"/>
  <c r="D55" i="10"/>
  <c r="F54" i="10"/>
  <c r="E54" i="10"/>
  <c r="I54" i="10" s="1"/>
  <c r="D54" i="10"/>
  <c r="C55" i="10"/>
  <c r="H74" i="10" l="1"/>
  <c r="H71" i="10"/>
  <c r="H55" i="10"/>
  <c r="H78" i="10"/>
  <c r="I78" i="10"/>
  <c r="F60" i="10"/>
  <c r="H72" i="10"/>
  <c r="I74" i="10"/>
  <c r="G54" i="10"/>
  <c r="I72" i="10"/>
  <c r="G56" i="10"/>
  <c r="H56" i="10" s="1"/>
  <c r="I71" i="10"/>
  <c r="I75" i="11"/>
  <c r="I72" i="11"/>
  <c r="B20" i="13"/>
  <c r="G19" i="13"/>
  <c r="G77" i="10"/>
  <c r="H77" i="10"/>
  <c r="I77" i="10"/>
  <c r="H73" i="11"/>
  <c r="I57" i="11"/>
  <c r="G57" i="11"/>
  <c r="H57" i="11" s="1"/>
  <c r="I73" i="11"/>
  <c r="I79" i="11"/>
  <c r="I78" i="11"/>
  <c r="H75" i="11"/>
  <c r="I55" i="11"/>
  <c r="I56" i="11"/>
  <c r="G79" i="11"/>
  <c r="H79" i="11"/>
  <c r="G78" i="11"/>
  <c r="H78" i="11"/>
  <c r="G75" i="11"/>
  <c r="G73" i="11"/>
  <c r="G72" i="11"/>
  <c r="F61" i="11"/>
  <c r="G56" i="11"/>
  <c r="H56" i="11" s="1"/>
  <c r="G55" i="11"/>
  <c r="H55" i="11" s="1"/>
  <c r="E61" i="11"/>
  <c r="C54" i="10"/>
  <c r="G60" i="10"/>
  <c r="I56" i="10"/>
  <c r="C56" i="10"/>
  <c r="H54" i="10"/>
  <c r="H60" i="10" s="1"/>
  <c r="F80" i="10" s="1"/>
  <c r="F83" i="10" s="1"/>
  <c r="I55" i="10"/>
  <c r="E60" i="10"/>
  <c r="F39" i="6"/>
  <c r="F34" i="6"/>
  <c r="F27" i="6"/>
  <c r="F24" i="6"/>
  <c r="F22" i="6"/>
  <c r="F38" i="9"/>
  <c r="F33" i="9"/>
  <c r="F26" i="9"/>
  <c r="F23" i="9"/>
  <c r="D21" i="9"/>
  <c r="F21" i="9" s="1"/>
  <c r="I60" i="10" l="1"/>
  <c r="F81" i="10" s="1"/>
  <c r="F36" i="6"/>
  <c r="I61" i="11"/>
  <c r="F82" i="11" s="1"/>
  <c r="H61" i="11"/>
  <c r="F81" i="11" s="1"/>
  <c r="I81" i="11" s="1"/>
  <c r="G61" i="11"/>
  <c r="F84" i="11"/>
  <c r="G81" i="10"/>
  <c r="I81" i="10"/>
  <c r="H81" i="10"/>
  <c r="G80" i="10"/>
  <c r="I80" i="10"/>
  <c r="H80" i="10"/>
  <c r="G83" i="10"/>
  <c r="I83" i="10"/>
  <c r="H83" i="10"/>
  <c r="F84" i="10"/>
  <c r="F35" i="9"/>
  <c r="F37" i="9" s="1"/>
  <c r="F41" i="9" s="1"/>
  <c r="G82" i="11" l="1"/>
  <c r="G81" i="11"/>
  <c r="I84" i="11"/>
  <c r="H84" i="11"/>
  <c r="G84" i="11"/>
  <c r="H82" i="11"/>
  <c r="I82" i="11"/>
  <c r="F85" i="11"/>
  <c r="F86" i="11" s="1"/>
  <c r="H81" i="11"/>
  <c r="G84" i="10"/>
  <c r="I84" i="10"/>
  <c r="F85" i="10"/>
  <c r="H84" i="10"/>
  <c r="I86" i="11" l="1"/>
  <c r="F87" i="11"/>
  <c r="G86" i="11"/>
  <c r="H86" i="11"/>
  <c r="I85" i="11"/>
  <c r="H85" i="11"/>
  <c r="G85" i="11"/>
  <c r="G85" i="10"/>
  <c r="I85" i="10"/>
  <c r="H85" i="10"/>
  <c r="F86" i="10"/>
  <c r="I87" i="11" l="1"/>
  <c r="I95" i="11" s="1"/>
  <c r="H87" i="11"/>
  <c r="I94" i="11" s="1"/>
  <c r="G86" i="10"/>
  <c r="I86" i="10"/>
  <c r="I94" i="10" s="1"/>
  <c r="H86" i="10"/>
  <c r="I93" i="10" s="1"/>
  <c r="F38" i="6"/>
  <c r="F42" i="6" s="1"/>
</calcChain>
</file>

<file path=xl/sharedStrings.xml><?xml version="1.0" encoding="utf-8"?>
<sst xmlns="http://schemas.openxmlformats.org/spreadsheetml/2006/main" count="366" uniqueCount="202">
  <si>
    <t>Summe aller Kosten</t>
  </si>
  <si>
    <t xml:space="preserve"> =</t>
  </si>
  <si>
    <t>Maschinen-Stundenverrechnungssatz</t>
  </si>
  <si>
    <t>Anschaffungswert</t>
  </si>
  <si>
    <t>voraussichtl. betriebsgewöhnl. Nutzungsdauer</t>
  </si>
  <si>
    <t>in Jahren</t>
  </si>
  <si>
    <t>Einsatzstunden pro Jahr</t>
  </si>
  <si>
    <t>Wiederbeschaffungswert nach 10 Jahren</t>
  </si>
  <si>
    <t xml:space="preserve">Kalkulat. Abschreibung </t>
  </si>
  <si>
    <t>kalkul. Zinssatz des durchschnittl.</t>
  </si>
  <si>
    <t>gebundenen Kapitals</t>
  </si>
  <si>
    <t>Kalkulat. Flächenkosten</t>
  </si>
  <si>
    <t xml:space="preserve"> * </t>
  </si>
  <si>
    <t>Werkzeugkosten pro Jahr</t>
  </si>
  <si>
    <t>Wartung und Instandhaltung pro Jahr</t>
  </si>
  <si>
    <t>Energiekosten  pro Jahr</t>
  </si>
  <si>
    <t xml:space="preserve"> *</t>
  </si>
  <si>
    <t>Maschinenstunden-Verrechnungssatz</t>
  </si>
  <si>
    <t>Stunden pro Jahr</t>
  </si>
  <si>
    <t>Der Maschinenstundenverrechnungssatz je Std. beträgt</t>
  </si>
  <si>
    <t>Berechnungsvorlage</t>
  </si>
  <si>
    <t>Berechnung von Maschinenstundensätzen</t>
  </si>
  <si>
    <t>Tragen Sie hier Ihre Daten ein!</t>
  </si>
  <si>
    <t>Kaufpreis Maschine 1</t>
  </si>
  <si>
    <t>Kaufpreis Zubehör 1</t>
  </si>
  <si>
    <t>Kaufpreis Zubehör 2</t>
  </si>
  <si>
    <t xml:space="preserve">Nutzungsdauer Maschine 1 in Jahren </t>
  </si>
  <si>
    <t>Nutzungsdauer Zubehör 1 in Jahren</t>
  </si>
  <si>
    <t>Nutzungsdauer Zubehör 2 in Jahren</t>
  </si>
  <si>
    <t>angenommener Restwert Maschine</t>
  </si>
  <si>
    <t>angenommener Restwert Zubehör 1</t>
  </si>
  <si>
    <t>angenommene Restwert Zubehör 2</t>
  </si>
  <si>
    <t>Zinssatz Darlehen f. Finanzierung</t>
  </si>
  <si>
    <t>Vorhaltestunden auf der Baustelle je Monat</t>
  </si>
  <si>
    <t>Betriebsstunden je Monat</t>
  </si>
  <si>
    <t>Kosten f. Reparatur u. Wartung je Monat</t>
  </si>
  <si>
    <t xml:space="preserve">Dieselverbrauch: je Betriebsst.  </t>
  </si>
  <si>
    <t>(ausgehend von 8 Liter je Stunde)</t>
  </si>
  <si>
    <t xml:space="preserve">Schmierstoffe und Hydrauliköl je Stunde </t>
  </si>
  <si>
    <t>Zuschlag für Gemeinkosten</t>
  </si>
  <si>
    <t>Zuschlag für Wagnis und Gewinn</t>
  </si>
  <si>
    <t xml:space="preserve">Gesucht: </t>
  </si>
  <si>
    <t>Verrechnungsatz je Vorhaltestunde</t>
  </si>
  <si>
    <t>?</t>
  </si>
  <si>
    <t>Verrechnungssatz je Betriebsstunde</t>
  </si>
  <si>
    <t>M 2</t>
  </si>
  <si>
    <t>Maschine</t>
  </si>
  <si>
    <t>Minibagger 2,5 t, 20 Bh/Monat</t>
  </si>
  <si>
    <t>Zins</t>
  </si>
  <si>
    <t>Stammdaten</t>
  </si>
  <si>
    <t>Kauf-datum</t>
  </si>
  <si>
    <t>Nutzungs-   dauer</t>
  </si>
  <si>
    <t>Betrag o. MwSt.</t>
  </si>
  <si>
    <t>Restwert</t>
  </si>
  <si>
    <t>Abzu-schreiben</t>
  </si>
  <si>
    <t>jährliche AfA</t>
  </si>
  <si>
    <t>jährlicher Zins</t>
  </si>
  <si>
    <t>N</t>
  </si>
  <si>
    <t>B</t>
  </si>
  <si>
    <t>R</t>
  </si>
  <si>
    <t>A = B - R</t>
  </si>
  <si>
    <t>AfA= A/N</t>
  </si>
  <si>
    <t>Z= B*z/100</t>
  </si>
  <si>
    <t>Nr. 1</t>
  </si>
  <si>
    <t>Basisgerät</t>
  </si>
  <si>
    <t>Nr. 2</t>
  </si>
  <si>
    <t>Löffelsatz</t>
  </si>
  <si>
    <t>Nr. 3</t>
  </si>
  <si>
    <t>Hydraulikhammer</t>
  </si>
  <si>
    <t>Nr. 4</t>
  </si>
  <si>
    <t>Erwartete Teuerung bei Neuanschaffung</t>
  </si>
  <si>
    <t>(AfA-Dauer wie Basisgerät)</t>
  </si>
  <si>
    <t>(entfällt)</t>
  </si>
  <si>
    <t>Summen</t>
  </si>
  <si>
    <t>Pro Monat</t>
  </si>
  <si>
    <t>Pro Jahr</t>
  </si>
  <si>
    <t>Pr Vh</t>
  </si>
  <si>
    <t>Pro BH</t>
  </si>
  <si>
    <t>Vorhalte- u. Betriebszeiten</t>
  </si>
  <si>
    <t>Vorhaltestunden</t>
  </si>
  <si>
    <t>Betriebsstunden</t>
  </si>
  <si>
    <t>Reparatur und Wartung</t>
  </si>
  <si>
    <t>Reparatur, Wartung, Reinigung</t>
  </si>
  <si>
    <t>Betriebskosten</t>
  </si>
  <si>
    <t>sonst. Kosten (Bezug Vh)</t>
  </si>
  <si>
    <t>Kraft-/Betriebsst. (Bezug Bh)</t>
  </si>
  <si>
    <t>sonst. Kosten (Bezug Bh)</t>
  </si>
  <si>
    <t>Abschreibung und Verzinsung</t>
  </si>
  <si>
    <t>Abschreibung AfA</t>
  </si>
  <si>
    <t>Zinsen</t>
  </si>
  <si>
    <t>Verrechnungssätze</t>
  </si>
  <si>
    <t>Nur Rep./Wart./Betriebsk. AfA, MSA</t>
  </si>
  <si>
    <t>Zzgl. Zinsen</t>
  </si>
  <si>
    <t>Zzgl. GK-Zuschlag</t>
  </si>
  <si>
    <t>Zzgl. Wagnis u. GewinnGK-Zuschlag</t>
  </si>
  <si>
    <t>Verrechnungssatz je Vorhaltestunde</t>
  </si>
  <si>
    <t>angenommener Restwert Maschine 1</t>
  </si>
  <si>
    <t>Berechnung der Maschinensätze für Vorhalte- und Betriebsstunden</t>
  </si>
  <si>
    <t>Minibagger - Erläuterung</t>
  </si>
  <si>
    <t>Eine Baufirma kauft für den gelegentlichen Gebrauch (wenig Vorhalte- und Betriebsstunden) einen</t>
  </si>
  <si>
    <t xml:space="preserve">Folgende Daten und Annahmen liegen vor: </t>
  </si>
  <si>
    <t>Kaufpreis Bagger</t>
  </si>
  <si>
    <t>Kaufpreis Löffelsatz</t>
  </si>
  <si>
    <t>Kaufpreis Hydraulikhammer</t>
  </si>
  <si>
    <t>Bagger</t>
  </si>
  <si>
    <t xml:space="preserve">Nutzungsdauer jeweils </t>
  </si>
  <si>
    <t>8 Jahre</t>
  </si>
  <si>
    <t xml:space="preserve">Darlehenszinssatz für die Finanzierung </t>
  </si>
  <si>
    <t>Kosten für Reparatur und Wartung je Monat</t>
  </si>
  <si>
    <t>Dieselverbrauch je Betriebsstunde in Liter</t>
  </si>
  <si>
    <t>Dieselpreis je Liter</t>
  </si>
  <si>
    <t>Schmierstoffe und Hydrauliköl je Betriebsstunde</t>
  </si>
  <si>
    <t>Zuschlag für Gewinn und Wagnis</t>
  </si>
  <si>
    <t>angenommene Restwerte bei Abgabe des Baggers:</t>
  </si>
  <si>
    <t>Sonstige Kosten:</t>
  </si>
  <si>
    <t>Verbrauch</t>
  </si>
  <si>
    <t>Dieselpreis</t>
  </si>
  <si>
    <t>Vorhaltestunden je Monat (Verfügbarkeit auf der Baustelle)</t>
  </si>
  <si>
    <t>Betriebsstunden je Monat (produktiver Betrieb auf der Baustelle)</t>
  </si>
  <si>
    <t>Daten aus Erläuterung</t>
  </si>
  <si>
    <t>ab hier werden die Ergebnisse automatisch berechnet!</t>
  </si>
  <si>
    <t>Maschinenstundensätze (Maschine 1 -5 )</t>
  </si>
  <si>
    <t>Maschine 1</t>
  </si>
  <si>
    <t>Maschine 2</t>
  </si>
  <si>
    <t>Maschine 3</t>
  </si>
  <si>
    <t>Maschine 4</t>
  </si>
  <si>
    <t>Maschine 5</t>
  </si>
  <si>
    <t>Summe</t>
  </si>
  <si>
    <t>Mauernutfräse</t>
  </si>
  <si>
    <t>Meßkoffer</t>
  </si>
  <si>
    <t xml:space="preserve">1.  Anschaffungswert </t>
  </si>
  <si>
    <t xml:space="preserve">2.  Betriebl. Nutzungsdauer </t>
  </si>
  <si>
    <t>4.  Einsätze pro Jahr</t>
  </si>
  <si>
    <t xml:space="preserve">5.  Restwert </t>
  </si>
  <si>
    <t>6. Preissteigerung bis zur Wiederbeschaffung</t>
  </si>
  <si>
    <t xml:space="preserve">7.  Wiederbeschaffungswert </t>
  </si>
  <si>
    <t xml:space="preserve">8.  Kalkulatorische Abschreibung </t>
  </si>
  <si>
    <t>9.  Zinssatz</t>
  </si>
  <si>
    <t xml:space="preserve">10 Kalkulatorische Zinsen </t>
  </si>
  <si>
    <t xml:space="preserve">11.Instandhaltungskosten </t>
  </si>
  <si>
    <t>12.Energiekosten</t>
  </si>
  <si>
    <t>13.Sonstige Kosten</t>
  </si>
  <si>
    <t>14.Gesamtkosten pro Jahr</t>
  </si>
  <si>
    <t>15.Maschinenstundensatz</t>
  </si>
  <si>
    <t>16.Verrechnungssatz pro Einsatz</t>
  </si>
  <si>
    <t xml:space="preserve">Überschreiben Sie die weißen Felder bei Maschine 1 (Mauernutfräse) und Maschine 2 (Meßkoffer) mit Ihren betrieblichen Größen. </t>
  </si>
  <si>
    <t>Geben Sie dabei nur Zahlen ein, keine Angaben von Währung oder Prozentzeichen. Die blau unterlegten Felder sind gesperrt und können nicht</t>
  </si>
  <si>
    <t xml:space="preserve">beschrieben werden. Sie sind das Ergebnis mathematischer Operationen. Die Summe der Gesamtkosten in Zelle G19 wird automatisch in das </t>
  </si>
  <si>
    <t>Tabellenblatt "Berechnung" übernommen.</t>
  </si>
  <si>
    <t>Zu Position 1:</t>
  </si>
  <si>
    <t>Anschaffungskosten in €</t>
  </si>
  <si>
    <t>Zu Position 2:</t>
  </si>
  <si>
    <t>Die betriebliche Nutzungsdauer ist einzuschätzen</t>
  </si>
  <si>
    <t>Zu Position 3:</t>
  </si>
  <si>
    <t>Die Einsatzstunden der Maschine pro Jahr sind einzuschätzen oder</t>
  </si>
  <si>
    <t>Zu Position 4:</t>
  </si>
  <si>
    <t>alternativ die Anzahl der Einsätze zu planen</t>
  </si>
  <si>
    <t>Zu Position 5:</t>
  </si>
  <si>
    <t>Der Restwert nach Ablauf der betrieblichen Nutzungsdauer ist festzulegen</t>
  </si>
  <si>
    <t>Zu Position 6:</t>
  </si>
  <si>
    <t>Die Preissteigerung ist festzulegen, d.h. um wieviel teurer wäre die Maschine nach  Ablauf</t>
  </si>
  <si>
    <t>der betrieblichen Nutzungsdauer</t>
  </si>
  <si>
    <t>Zu Position 7:</t>
  </si>
  <si>
    <t>Der Wiederbeschaffungswert ergibt sich aus Anschaffungspreis * Preissteigerung</t>
  </si>
  <si>
    <t>Zu Position 8:</t>
  </si>
  <si>
    <t>Die kalkulatorischen Abschreibungen ergeben sich aus Wiederbeschaffungswert -Restwert / betriebliche</t>
  </si>
  <si>
    <t>Nutzungsdauer</t>
  </si>
  <si>
    <t>Zu Position 9:</t>
  </si>
  <si>
    <t>Als Zinssatz ist der aktuelle Prozentsatz einzutragen</t>
  </si>
  <si>
    <t>Zu Position 10:</t>
  </si>
  <si>
    <t>Die kalkulatorischen Zinsen ergeben sich aus Anschaffungswert / 2 * Zinssatz</t>
  </si>
  <si>
    <t>Zu Position 11:</t>
  </si>
  <si>
    <t>Die Instandhaltungskosten sind einzuschätzen inkl.Verschleißkosten</t>
  </si>
  <si>
    <t>Zu Position 12:</t>
  </si>
  <si>
    <t>Die Energiekosten sind bei Bedarf einzuschätzen (nur bei größeren Maschinen)</t>
  </si>
  <si>
    <t>Zu Position 13:</t>
  </si>
  <si>
    <t>Sonstige Kosten sind nur bei Bedarf einzutragen</t>
  </si>
  <si>
    <t>Zu Position 14:</t>
  </si>
  <si>
    <t>Die Gesamtkosten ergeben sich als Summe der entsprechenden Zeilen</t>
  </si>
  <si>
    <t>Zu Position 15:</t>
  </si>
  <si>
    <t>Das wäre der Maschinenstundensatz, den Sie Ihren Kunden zusätzlich zum Arbeitslohn berechnen müssen.</t>
  </si>
  <si>
    <t>Zu Position 16:</t>
  </si>
  <si>
    <t xml:space="preserve">Das wäre der Preis für einen Einsatz der Maschine, wenn Sie alternativ zum Maschinenstundensatz, </t>
  </si>
  <si>
    <t>einen Preis pro Einsatz der Maschine vorziehen.</t>
  </si>
  <si>
    <t>ermitteln!</t>
  </si>
  <si>
    <t xml:space="preserve">Für eine Maschine mit folgenden Daten ist der  Verrechnungssatz je Stunde zu </t>
  </si>
  <si>
    <t>Verzichten Sie auf die Angabe von Formaten wie zum Beispiel Punkte, Eurozeichen,</t>
  </si>
  <si>
    <t>m² KW/Std. und andere. Die erforderlichen Formate sind bereits hinterlegt.</t>
  </si>
  <si>
    <t>Anschaffungskosten</t>
  </si>
  <si>
    <t>Zubehör 1</t>
  </si>
  <si>
    <t>Zubehör 2</t>
  </si>
  <si>
    <t>Kaufdatum</t>
  </si>
  <si>
    <t xml:space="preserve">Minibagger, dazu einen Löffelsatz und einen Hydraulikhammer. Der Bauleiter möchte nun wissen,  </t>
  </si>
  <si>
    <t xml:space="preserve">Betriebsstunde ist. </t>
  </si>
  <si>
    <t>wie hoch der Verrechnungssatz des Minibaggers je Vorhaltestunde und der Verrechnungssatz je</t>
  </si>
  <si>
    <r>
      <t xml:space="preserve">3.  Einsatzstunden pro Jahr </t>
    </r>
    <r>
      <rPr>
        <b/>
        <i/>
        <sz val="11"/>
        <rFont val="Arial"/>
        <family val="2"/>
      </rPr>
      <t>oder</t>
    </r>
  </si>
  <si>
    <t xml:space="preserve">Tragen Sie die Daten Ihrer Maschine in die entsprechenden gelben Zellen ein. </t>
  </si>
  <si>
    <t>Die blauen Felder werden automatisch berechnet und sind passwortgeschützt!</t>
  </si>
  <si>
    <r>
      <t xml:space="preserve">Das Passwort lautet </t>
    </r>
    <r>
      <rPr>
        <i/>
        <sz val="12"/>
        <color theme="1"/>
        <rFont val="Arial"/>
        <family val="2"/>
      </rPr>
      <t>Kalkulation.</t>
    </r>
  </si>
  <si>
    <t>Einfache Lösung</t>
  </si>
  <si>
    <t xml:space="preserve">Überschreiben Sie die gelben Felder bei Maschine 1 (Mauernutfräse) und Maschine 2 (Meßkoffer) mit Ihren betrieblichen Größen. </t>
  </si>
  <si>
    <t xml:space="preserve">Geben Sie dabei nur Zahlen ein, keine Angaben von Währung oder Prozentzeichen.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</si>
</sst>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4" formatCode="_-* #,##0.00\ &quot;€&quot;_-;\-* #,##0.00\ &quot;€&quot;_-;_-* &quot;-&quot;??\ &quot;€&quot;_-;_-@_-"/>
    <numFmt numFmtId="164" formatCode="&quot; &quot;#,##0.00&quot; &quot;[$€-407]&quot; &quot;;&quot;-&quot;#,##0.00&quot; &quot;[$€-407]&quot; &quot;;&quot; -&quot;00&quot; &quot;[$€-407]&quot; &quot;;&quot; &quot;@&quot; &quot;"/>
    <numFmt numFmtId="165" formatCode="0.0%"/>
    <numFmt numFmtId="166" formatCode="#,##0.00&quot; &quot;[$€-407]"/>
    <numFmt numFmtId="167" formatCode="0.00&quot; m²&quot;"/>
    <numFmt numFmtId="168" formatCode="0.00&quot; €/m²&quot;"/>
    <numFmt numFmtId="169" formatCode="0&quot; KW&quot;"/>
    <numFmt numFmtId="170" formatCode="0.00\ &quot;€/KWh&quot;"/>
    <numFmt numFmtId="171" formatCode="#,##0_ ;\-#,##0\ "/>
    <numFmt numFmtId="172" formatCode="#,##0.00_ ;\-#,##0.00\ "/>
    <numFmt numFmtId="173" formatCode="d/m/yy;@"/>
    <numFmt numFmtId="174" formatCode="0\ &quot;Vh&quot;"/>
    <numFmt numFmtId="175" formatCode="0.0\ &quot;Vh&quot;"/>
    <numFmt numFmtId="176" formatCode="0\ &quot;Bh&quot;"/>
    <numFmt numFmtId="177" formatCode="0.0\ &quot;Bh&quot;"/>
    <numFmt numFmtId="178" formatCode="0.00\ &quot;l/Std.&quot;"/>
    <numFmt numFmtId="179" formatCode="0.00\ &quot;€/l&quot;"/>
    <numFmt numFmtId="180" formatCode="_-* #,##0.00\ [$€-1]_-;\-* #,##0.00\ [$€-1]_-;_-* &quot;-&quot;??\ [$€-1]_-"/>
    <numFmt numFmtId="181" formatCode="#,##0\ [$€-1]"/>
    <numFmt numFmtId="182" formatCode="0\ &quot;Jahre&quot;"/>
    <numFmt numFmtId="183" formatCode="0\ &quot;Std&quot;"/>
    <numFmt numFmtId="184" formatCode="0\ &quot;Einsätze&quot;"/>
    <numFmt numFmtId="185" formatCode="#,##0.00\ [$€-1]"/>
    <numFmt numFmtId="186" formatCode="#,##0.00\ &quot;€/Std&quot;"/>
    <numFmt numFmtId="187" formatCode="0\ &quot;€/Std.&quot;"/>
    <numFmt numFmtId="188" formatCode="#,##0.00\ &quot;€/Einsatz&quot;"/>
    <numFmt numFmtId="189" formatCode="0.0"/>
  </numFmts>
  <fonts count="2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i/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i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3" tint="0.59999389629810485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7030A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18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5" fillId="2" borderId="13" xfId="0" applyFont="1" applyFill="1" applyBorder="1"/>
    <xf numFmtId="0" fontId="6" fillId="2" borderId="13" xfId="0" applyFont="1" applyFill="1" applyBorder="1"/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2" borderId="5" xfId="0" applyFont="1" applyFill="1" applyBorder="1"/>
    <xf numFmtId="0" fontId="6" fillId="2" borderId="0" xfId="0" applyFont="1" applyFill="1"/>
    <xf numFmtId="0" fontId="6" fillId="2" borderId="6" xfId="0" applyFont="1" applyFill="1" applyBorder="1"/>
    <xf numFmtId="9" fontId="6" fillId="2" borderId="0" xfId="2" applyFont="1" applyFill="1" applyBorder="1"/>
    <xf numFmtId="9" fontId="6" fillId="2" borderId="0" xfId="0" applyNumberFormat="1" applyFont="1" applyFill="1"/>
    <xf numFmtId="0" fontId="6" fillId="2" borderId="0" xfId="0" applyFont="1" applyFill="1" applyAlignment="1">
      <alignment horizontal="center"/>
    </xf>
    <xf numFmtId="168" fontId="6" fillId="2" borderId="0" xfId="0" applyNumberFormat="1" applyFont="1" applyFill="1"/>
    <xf numFmtId="44" fontId="6" fillId="2" borderId="6" xfId="1" applyFont="1" applyFill="1" applyBorder="1"/>
    <xf numFmtId="0" fontId="5" fillId="2" borderId="0" xfId="0" applyFont="1" applyFill="1"/>
    <xf numFmtId="0" fontId="5" fillId="2" borderId="5" xfId="0" applyFont="1" applyFill="1" applyBorder="1"/>
    <xf numFmtId="0" fontId="5" fillId="2" borderId="6" xfId="0" applyFont="1" applyFill="1" applyBorder="1"/>
    <xf numFmtId="164" fontId="5" fillId="2" borderId="15" xfId="0" applyNumberFormat="1" applyFont="1" applyFill="1" applyBorder="1"/>
    <xf numFmtId="0" fontId="5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5" fillId="2" borderId="16" xfId="0" applyFont="1" applyFill="1" applyBorder="1"/>
    <xf numFmtId="0" fontId="6" fillId="0" borderId="8" xfId="0" applyFont="1" applyBorder="1"/>
    <xf numFmtId="0" fontId="6" fillId="0" borderId="1" xfId="0" applyFont="1" applyBorder="1"/>
    <xf numFmtId="0" fontId="6" fillId="0" borderId="7" xfId="0" applyFont="1" applyBorder="1"/>
    <xf numFmtId="166" fontId="6" fillId="3" borderId="14" xfId="0" applyNumberFormat="1" applyFont="1" applyFill="1" applyBorder="1"/>
    <xf numFmtId="44" fontId="6" fillId="3" borderId="14" xfId="1" applyFont="1" applyFill="1" applyBorder="1"/>
    <xf numFmtId="0" fontId="9" fillId="0" borderId="0" xfId="0" applyFont="1"/>
    <xf numFmtId="44" fontId="6" fillId="0" borderId="14" xfId="1" applyFont="1" applyFill="1" applyBorder="1" applyProtection="1">
      <protection locked="0"/>
    </xf>
    <xf numFmtId="0" fontId="6" fillId="0" borderId="14" xfId="0" applyFont="1" applyBorder="1" applyProtection="1">
      <protection locked="0"/>
    </xf>
    <xf numFmtId="165" fontId="6" fillId="0" borderId="10" xfId="2" applyNumberFormat="1" applyFont="1" applyFill="1" applyBorder="1" applyProtection="1">
      <protection locked="0"/>
    </xf>
    <xf numFmtId="9" fontId="6" fillId="0" borderId="10" xfId="0" applyNumberFormat="1" applyFont="1" applyBorder="1" applyProtection="1">
      <protection locked="0"/>
    </xf>
    <xf numFmtId="167" fontId="6" fillId="0" borderId="10" xfId="0" applyNumberFormat="1" applyFont="1" applyBorder="1" applyProtection="1">
      <protection locked="0"/>
    </xf>
    <xf numFmtId="168" fontId="6" fillId="0" borderId="10" xfId="0" applyNumberFormat="1" applyFont="1" applyBorder="1" applyProtection="1">
      <protection locked="0"/>
    </xf>
    <xf numFmtId="169" fontId="6" fillId="0" borderId="10" xfId="0" applyNumberFormat="1" applyFont="1" applyBorder="1" applyProtection="1">
      <protection locked="0"/>
    </xf>
    <xf numFmtId="170" fontId="6" fillId="0" borderId="10" xfId="1" applyNumberFormat="1" applyFont="1" applyFill="1" applyBorder="1" applyProtection="1">
      <protection locked="0"/>
    </xf>
    <xf numFmtId="164" fontId="5" fillId="3" borderId="9" xfId="0" applyNumberFormat="1" applyFont="1" applyFill="1" applyBorder="1"/>
    <xf numFmtId="166" fontId="5" fillId="3" borderId="9" xfId="0" applyNumberFormat="1" applyFont="1" applyFill="1" applyBorder="1"/>
    <xf numFmtId="0" fontId="11" fillId="0" borderId="0" xfId="0" applyFont="1"/>
    <xf numFmtId="0" fontId="10" fillId="0" borderId="0" xfId="0" applyFont="1"/>
    <xf numFmtId="0" fontId="0" fillId="0" borderId="2" xfId="0" applyBorder="1"/>
    <xf numFmtId="0" fontId="0" fillId="0" borderId="3" xfId="0" applyBorder="1"/>
    <xf numFmtId="0" fontId="11" fillId="0" borderId="4" xfId="0" applyFont="1" applyBorder="1"/>
    <xf numFmtId="0" fontId="10" fillId="0" borderId="5" xfId="0" applyFont="1" applyBorder="1"/>
    <xf numFmtId="0" fontId="11" fillId="0" borderId="6" xfId="0" applyFont="1" applyBorder="1"/>
    <xf numFmtId="0" fontId="0" fillId="0" borderId="5" xfId="0" applyBorder="1"/>
    <xf numFmtId="0" fontId="0" fillId="5" borderId="5" xfId="0" applyFill="1" applyBorder="1"/>
    <xf numFmtId="0" fontId="0" fillId="5" borderId="0" xfId="0" applyFill="1"/>
    <xf numFmtId="0" fontId="11" fillId="5" borderId="0" xfId="0" applyFont="1" applyFill="1"/>
    <xf numFmtId="44" fontId="0" fillId="5" borderId="0" xfId="1" applyFont="1" applyFill="1" applyBorder="1" applyAlignment="1">
      <alignment horizontal="center"/>
    </xf>
    <xf numFmtId="44" fontId="0" fillId="5" borderId="6" xfId="1" applyFont="1" applyFill="1" applyBorder="1" applyAlignment="1">
      <alignment horizontal="center"/>
    </xf>
    <xf numFmtId="172" fontId="0" fillId="5" borderId="6" xfId="1" applyNumberFormat="1" applyFont="1" applyFill="1" applyBorder="1" applyAlignment="1">
      <alignment horizontal="right"/>
    </xf>
    <xf numFmtId="0" fontId="0" fillId="5" borderId="6" xfId="0" applyFill="1" applyBorder="1"/>
    <xf numFmtId="0" fontId="10" fillId="5" borderId="5" xfId="0" applyFont="1" applyFill="1" applyBorder="1"/>
    <xf numFmtId="0" fontId="10" fillId="5" borderId="6" xfId="0" applyFont="1" applyFill="1" applyBorder="1" applyAlignment="1">
      <alignment horizontal="right"/>
    </xf>
    <xf numFmtId="0" fontId="11" fillId="5" borderId="8" xfId="0" applyFont="1" applyFill="1" applyBorder="1"/>
    <xf numFmtId="0" fontId="11" fillId="5" borderId="1" xfId="0" applyFont="1" applyFill="1" applyBorder="1"/>
    <xf numFmtId="0" fontId="11" fillId="5" borderId="7" xfId="0" applyFont="1" applyFill="1" applyBorder="1"/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18" xfId="0" applyFont="1" applyBorder="1"/>
    <xf numFmtId="0" fontId="13" fillId="0" borderId="9" xfId="0" applyFont="1" applyBorder="1"/>
    <xf numFmtId="165" fontId="13" fillId="0" borderId="9" xfId="2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0" xfId="0" applyFont="1" applyBorder="1"/>
    <xf numFmtId="173" fontId="2" fillId="0" borderId="9" xfId="0" applyNumberFormat="1" applyFont="1" applyBorder="1"/>
    <xf numFmtId="171" fontId="2" fillId="0" borderId="9" xfId="0" applyNumberFormat="1" applyFont="1" applyBorder="1"/>
    <xf numFmtId="44" fontId="2" fillId="0" borderId="9" xfId="0" applyNumberFormat="1" applyFont="1" applyBorder="1"/>
    <xf numFmtId="44" fontId="14" fillId="7" borderId="9" xfId="0" applyNumberFormat="1" applyFont="1" applyFill="1" applyBorder="1"/>
    <xf numFmtId="0" fontId="14" fillId="0" borderId="0" xfId="0" applyFont="1" applyAlignment="1">
      <alignment horizontal="center"/>
    </xf>
    <xf numFmtId="44" fontId="14" fillId="0" borderId="0" xfId="0" applyNumberFormat="1" applyFont="1"/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174" fontId="2" fillId="0" borderId="9" xfId="0" applyNumberFormat="1" applyFont="1" applyBorder="1"/>
    <xf numFmtId="175" fontId="2" fillId="0" borderId="9" xfId="0" applyNumberFormat="1" applyFont="1" applyBorder="1"/>
    <xf numFmtId="175" fontId="2" fillId="0" borderId="33" xfId="0" applyNumberFormat="1" applyFont="1" applyBorder="1"/>
    <xf numFmtId="176" fontId="2" fillId="0" borderId="20" xfId="0" applyNumberFormat="1" applyFont="1" applyBorder="1"/>
    <xf numFmtId="174" fontId="2" fillId="0" borderId="20" xfId="0" applyNumberFormat="1" applyFont="1" applyBorder="1"/>
    <xf numFmtId="177" fontId="2" fillId="0" borderId="20" xfId="0" applyNumberFormat="1" applyFont="1" applyBorder="1"/>
    <xf numFmtId="177" fontId="2" fillId="0" borderId="37" xfId="0" applyNumberFormat="1" applyFont="1" applyBorder="1"/>
    <xf numFmtId="0" fontId="2" fillId="0" borderId="40" xfId="0" applyFont="1" applyBorder="1"/>
    <xf numFmtId="44" fontId="2" fillId="0" borderId="41" xfId="0" applyNumberFormat="1" applyFont="1" applyBorder="1"/>
    <xf numFmtId="44" fontId="2" fillId="0" borderId="42" xfId="0" applyNumberFormat="1" applyFont="1" applyBorder="1"/>
    <xf numFmtId="44" fontId="2" fillId="0" borderId="33" xfId="0" applyNumberFormat="1" applyFont="1" applyBorder="1"/>
    <xf numFmtId="44" fontId="2" fillId="0" borderId="9" xfId="1" applyFont="1" applyBorder="1"/>
    <xf numFmtId="44" fontId="2" fillId="0" borderId="41" xfId="1" applyFont="1" applyBorder="1"/>
    <xf numFmtId="44" fontId="2" fillId="0" borderId="20" xfId="0" applyNumberFormat="1" applyFont="1" applyBorder="1"/>
    <xf numFmtId="44" fontId="2" fillId="0" borderId="37" xfId="0" applyNumberFormat="1" applyFont="1" applyBorder="1"/>
    <xf numFmtId="44" fontId="2" fillId="0" borderId="34" xfId="0" applyNumberFormat="1" applyFont="1" applyBorder="1"/>
    <xf numFmtId="44" fontId="14" fillId="7" borderId="44" xfId="0" applyNumberFormat="1" applyFont="1" applyFill="1" applyBorder="1"/>
    <xf numFmtId="0" fontId="2" fillId="0" borderId="0" xfId="0" applyFont="1" applyAlignment="1">
      <alignment horizontal="center"/>
    </xf>
    <xf numFmtId="0" fontId="15" fillId="0" borderId="0" xfId="0" applyFont="1"/>
    <xf numFmtId="44" fontId="2" fillId="0" borderId="0" xfId="0" applyNumberFormat="1" applyFont="1"/>
    <xf numFmtId="0" fontId="14" fillId="5" borderId="0" xfId="0" applyFont="1" applyFill="1"/>
    <xf numFmtId="44" fontId="14" fillId="5" borderId="0" xfId="0" applyNumberFormat="1" applyFont="1" applyFill="1"/>
    <xf numFmtId="44" fontId="0" fillId="5" borderId="0" xfId="1" applyFont="1" applyFill="1" applyBorder="1" applyAlignment="1">
      <alignment horizontal="right"/>
    </xf>
    <xf numFmtId="44" fontId="0" fillId="5" borderId="6" xfId="1" applyFont="1" applyFill="1" applyBorder="1" applyAlignment="1">
      <alignment horizontal="right"/>
    </xf>
    <xf numFmtId="0" fontId="0" fillId="5" borderId="6" xfId="0" applyFill="1" applyBorder="1" applyProtection="1">
      <protection locked="0"/>
    </xf>
    <xf numFmtId="9" fontId="13" fillId="7" borderId="9" xfId="0" applyNumberFormat="1" applyFont="1" applyFill="1" applyBorder="1" applyAlignment="1" applyProtection="1">
      <alignment horizontal="center"/>
      <protection locked="0"/>
    </xf>
    <xf numFmtId="0" fontId="16" fillId="0" borderId="0" xfId="0" applyFont="1"/>
    <xf numFmtId="0" fontId="10" fillId="5" borderId="6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17" fillId="0" borderId="0" xfId="0" applyFont="1"/>
    <xf numFmtId="0" fontId="0" fillId="0" borderId="6" xfId="0" applyBorder="1"/>
    <xf numFmtId="0" fontId="0" fillId="8" borderId="49" xfId="0" applyFill="1" applyBorder="1"/>
    <xf numFmtId="0" fontId="4" fillId="8" borderId="21" xfId="0" applyFont="1" applyFill="1" applyBorder="1" applyAlignment="1">
      <alignment horizontal="center"/>
    </xf>
    <xf numFmtId="0" fontId="4" fillId="8" borderId="21" xfId="0" applyFont="1" applyFill="1" applyBorder="1" applyProtection="1">
      <protection locked="0"/>
    </xf>
    <xf numFmtId="0" fontId="4" fillId="8" borderId="21" xfId="0" applyFont="1" applyFill="1" applyBorder="1" applyAlignment="1" applyProtection="1">
      <alignment horizontal="center"/>
      <protection locked="0"/>
    </xf>
    <xf numFmtId="181" fontId="18" fillId="0" borderId="21" xfId="3" applyNumberFormat="1" applyFont="1" applyBorder="1" applyAlignment="1" applyProtection="1">
      <alignment horizontal="right"/>
      <protection locked="0"/>
    </xf>
    <xf numFmtId="182" fontId="18" fillId="0" borderId="21" xfId="0" applyNumberFormat="1" applyFont="1" applyBorder="1" applyAlignment="1" applyProtection="1">
      <alignment horizontal="right"/>
      <protection locked="0"/>
    </xf>
    <xf numFmtId="183" fontId="18" fillId="0" borderId="21" xfId="0" applyNumberFormat="1" applyFont="1" applyBorder="1" applyAlignment="1" applyProtection="1">
      <alignment horizontal="right"/>
      <protection locked="0"/>
    </xf>
    <xf numFmtId="184" fontId="0" fillId="0" borderId="21" xfId="0" applyNumberFormat="1" applyBorder="1" applyProtection="1">
      <protection locked="0"/>
    </xf>
    <xf numFmtId="44" fontId="18" fillId="0" borderId="21" xfId="1" applyFont="1" applyBorder="1" applyAlignment="1" applyProtection="1">
      <alignment horizontal="right"/>
      <protection locked="0"/>
    </xf>
    <xf numFmtId="44" fontId="0" fillId="0" borderId="21" xfId="1" applyFont="1" applyBorder="1" applyProtection="1">
      <protection locked="0"/>
    </xf>
    <xf numFmtId="9" fontId="18" fillId="0" borderId="21" xfId="3" applyNumberFormat="1" applyFont="1" applyBorder="1" applyAlignment="1" applyProtection="1">
      <alignment horizontal="right"/>
      <protection locked="0"/>
    </xf>
    <xf numFmtId="4" fontId="18" fillId="8" borderId="21" xfId="3" applyNumberFormat="1" applyFont="1" applyFill="1" applyBorder="1" applyAlignment="1" applyProtection="1">
      <alignment horizontal="right"/>
    </xf>
    <xf numFmtId="4" fontId="18" fillId="8" borderId="21" xfId="3" applyNumberFormat="1" applyFont="1" applyFill="1" applyBorder="1" applyProtection="1"/>
    <xf numFmtId="10" fontId="18" fillId="0" borderId="21" xfId="0" applyNumberFormat="1" applyFont="1" applyBorder="1" applyProtection="1">
      <protection locked="0"/>
    </xf>
    <xf numFmtId="4" fontId="18" fillId="8" borderId="21" xfId="3" applyNumberFormat="1" applyFont="1" applyFill="1" applyBorder="1"/>
    <xf numFmtId="4" fontId="18" fillId="0" borderId="21" xfId="3" applyNumberFormat="1" applyFont="1" applyBorder="1" applyProtection="1">
      <protection locked="0"/>
    </xf>
    <xf numFmtId="0" fontId="4" fillId="0" borderId="49" xfId="0" applyFont="1" applyBorder="1"/>
    <xf numFmtId="185" fontId="4" fillId="8" borderId="21" xfId="3" applyNumberFormat="1" applyFont="1" applyFill="1" applyBorder="1" applyProtection="1"/>
    <xf numFmtId="186" fontId="4" fillId="8" borderId="21" xfId="3" applyNumberFormat="1" applyFont="1" applyFill="1" applyBorder="1" applyProtection="1"/>
    <xf numFmtId="0" fontId="4" fillId="0" borderId="50" xfId="0" applyFont="1" applyBorder="1"/>
    <xf numFmtId="188" fontId="4" fillId="8" borderId="51" xfId="3" applyNumberFormat="1" applyFont="1" applyFill="1" applyBorder="1" applyProtection="1"/>
    <xf numFmtId="3" fontId="18" fillId="0" borderId="0" xfId="0" applyNumberFormat="1" applyFont="1"/>
    <xf numFmtId="0" fontId="5" fillId="2" borderId="6" xfId="0" applyFont="1" applyFill="1" applyBorder="1" applyAlignment="1">
      <alignment horizontal="center" vertical="top"/>
    </xf>
    <xf numFmtId="0" fontId="0" fillId="6" borderId="17" xfId="0" applyFill="1" applyBorder="1"/>
    <xf numFmtId="0" fontId="0" fillId="6" borderId="18" xfId="0" applyFill="1" applyBorder="1"/>
    <xf numFmtId="0" fontId="0" fillId="5" borderId="3" xfId="0" applyFill="1" applyBorder="1"/>
    <xf numFmtId="0" fontId="11" fillId="5" borderId="3" xfId="0" applyFont="1" applyFill="1" applyBorder="1"/>
    <xf numFmtId="0" fontId="20" fillId="0" borderId="0" xfId="0" applyFont="1"/>
    <xf numFmtId="44" fontId="11" fillId="0" borderId="0" xfId="1" applyFont="1"/>
    <xf numFmtId="44" fontId="11" fillId="0" borderId="0" xfId="1" applyFont="1" applyAlignment="1">
      <alignment horizontal="right"/>
    </xf>
    <xf numFmtId="0" fontId="21" fillId="0" borderId="0" xfId="0" applyFont="1"/>
    <xf numFmtId="0" fontId="11" fillId="0" borderId="0" xfId="0" quotePrefix="1" applyFont="1"/>
    <xf numFmtId="0" fontId="11" fillId="0" borderId="0" xfId="0" applyFont="1" applyAlignment="1">
      <alignment horizontal="left"/>
    </xf>
    <xf numFmtId="9" fontId="11" fillId="0" borderId="0" xfId="0" applyNumberFormat="1" applyFont="1"/>
    <xf numFmtId="189" fontId="11" fillId="0" borderId="0" xfId="0" applyNumberFormat="1" applyFont="1"/>
    <xf numFmtId="0" fontId="11" fillId="0" borderId="0" xfId="0" applyFont="1" applyAlignment="1">
      <alignment vertical="center"/>
    </xf>
    <xf numFmtId="0" fontId="11" fillId="0" borderId="49" xfId="0" applyFont="1" applyBorder="1"/>
    <xf numFmtId="181" fontId="18" fillId="7" borderId="21" xfId="3" applyNumberFormat="1" applyFont="1" applyFill="1" applyBorder="1" applyAlignment="1" applyProtection="1">
      <alignment horizontal="right"/>
      <protection locked="0"/>
    </xf>
    <xf numFmtId="182" fontId="18" fillId="7" borderId="21" xfId="0" applyNumberFormat="1" applyFont="1" applyFill="1" applyBorder="1" applyAlignment="1" applyProtection="1">
      <alignment horizontal="right"/>
      <protection locked="0"/>
    </xf>
    <xf numFmtId="183" fontId="18" fillId="7" borderId="21" xfId="0" applyNumberFormat="1" applyFont="1" applyFill="1" applyBorder="1" applyAlignment="1" applyProtection="1">
      <alignment horizontal="right"/>
      <protection locked="0"/>
    </xf>
    <xf numFmtId="184" fontId="2" fillId="7" borderId="21" xfId="0" applyNumberFormat="1" applyFont="1" applyFill="1" applyBorder="1" applyProtection="1">
      <protection locked="0"/>
    </xf>
    <xf numFmtId="44" fontId="18" fillId="7" borderId="21" xfId="1" applyFont="1" applyFill="1" applyBorder="1" applyAlignment="1" applyProtection="1">
      <alignment horizontal="right"/>
      <protection locked="0"/>
    </xf>
    <xf numFmtId="9" fontId="18" fillId="7" borderId="21" xfId="3" applyNumberFormat="1" applyFont="1" applyFill="1" applyBorder="1" applyAlignment="1" applyProtection="1">
      <alignment horizontal="right"/>
      <protection locked="0"/>
    </xf>
    <xf numFmtId="4" fontId="18" fillId="7" borderId="21" xfId="3" applyNumberFormat="1" applyFont="1" applyFill="1" applyBorder="1" applyAlignment="1" applyProtection="1">
      <alignment horizontal="right"/>
    </xf>
    <xf numFmtId="4" fontId="18" fillId="7" borderId="21" xfId="3" applyNumberFormat="1" applyFont="1" applyFill="1" applyBorder="1" applyProtection="1"/>
    <xf numFmtId="10" fontId="18" fillId="7" borderId="21" xfId="2" applyNumberFormat="1" applyFont="1" applyFill="1" applyBorder="1" applyProtection="1">
      <protection locked="0"/>
    </xf>
    <xf numFmtId="4" fontId="18" fillId="7" borderId="21" xfId="3" applyNumberFormat="1" applyFont="1" applyFill="1" applyBorder="1"/>
    <xf numFmtId="4" fontId="18" fillId="7" borderId="21" xfId="3" applyNumberFormat="1" applyFont="1" applyFill="1" applyBorder="1" applyProtection="1">
      <protection locked="0"/>
    </xf>
    <xf numFmtId="0" fontId="4" fillId="8" borderId="48" xfId="0" applyFont="1" applyFill="1" applyBorder="1" applyAlignment="1">
      <alignment horizontal="center"/>
    </xf>
    <xf numFmtId="0" fontId="4" fillId="8" borderId="48" xfId="0" applyFont="1" applyFill="1" applyBorder="1"/>
    <xf numFmtId="181" fontId="18" fillId="0" borderId="48" xfId="3" applyNumberFormat="1" applyFont="1" applyBorder="1" applyAlignment="1" applyProtection="1">
      <alignment horizontal="right"/>
      <protection locked="0"/>
    </xf>
    <xf numFmtId="182" fontId="18" fillId="0" borderId="48" xfId="0" applyNumberFormat="1" applyFont="1" applyBorder="1" applyAlignment="1" applyProtection="1">
      <alignment horizontal="right"/>
      <protection locked="0"/>
    </xf>
    <xf numFmtId="183" fontId="18" fillId="0" borderId="48" xfId="0" applyNumberFormat="1" applyFont="1" applyBorder="1" applyAlignment="1" applyProtection="1">
      <alignment horizontal="right"/>
      <protection locked="0"/>
    </xf>
    <xf numFmtId="0" fontId="18" fillId="0" borderId="48" xfId="3" applyNumberFormat="1" applyFont="1" applyBorder="1" applyAlignment="1" applyProtection="1">
      <alignment horizontal="right"/>
      <protection locked="0"/>
    </xf>
    <xf numFmtId="4" fontId="18" fillId="0" borderId="52" xfId="3" applyNumberFormat="1" applyFont="1" applyBorder="1" applyAlignment="1" applyProtection="1">
      <alignment horizontal="right"/>
    </xf>
    <xf numFmtId="4" fontId="18" fillId="0" borderId="48" xfId="3" applyNumberFormat="1" applyFont="1" applyBorder="1" applyProtection="1"/>
    <xf numFmtId="4" fontId="18" fillId="0" borderId="48" xfId="0" applyNumberFormat="1" applyFont="1" applyBorder="1" applyProtection="1">
      <protection locked="0"/>
    </xf>
    <xf numFmtId="4" fontId="18" fillId="0" borderId="48" xfId="3" applyNumberFormat="1" applyFont="1" applyBorder="1" applyProtection="1">
      <protection locked="0"/>
    </xf>
    <xf numFmtId="185" fontId="4" fillId="10" borderId="48" xfId="3" applyNumberFormat="1" applyFont="1" applyFill="1" applyBorder="1" applyProtection="1"/>
    <xf numFmtId="187" fontId="4" fillId="0" borderId="52" xfId="3" applyNumberFormat="1" applyFont="1" applyBorder="1" applyProtection="1"/>
    <xf numFmtId="180" fontId="4" fillId="0" borderId="53" xfId="3" applyFont="1" applyBorder="1" applyProtection="1"/>
    <xf numFmtId="0" fontId="0" fillId="9" borderId="17" xfId="0" applyFill="1" applyBorder="1"/>
    <xf numFmtId="0" fontId="19" fillId="9" borderId="19" xfId="0" applyFont="1" applyFill="1" applyBorder="1"/>
    <xf numFmtId="0" fontId="0" fillId="9" borderId="19" xfId="0" applyFill="1" applyBorder="1"/>
    <xf numFmtId="0" fontId="0" fillId="9" borderId="18" xfId="0" applyFill="1" applyBorder="1"/>
    <xf numFmtId="44" fontId="6" fillId="7" borderId="14" xfId="1" applyFont="1" applyFill="1" applyBorder="1" applyProtection="1">
      <protection locked="0"/>
    </xf>
    <xf numFmtId="0" fontId="6" fillId="7" borderId="14" xfId="0" applyFont="1" applyFill="1" applyBorder="1" applyProtection="1">
      <protection locked="0"/>
    </xf>
    <xf numFmtId="165" fontId="6" fillId="7" borderId="10" xfId="2" applyNumberFormat="1" applyFont="1" applyFill="1" applyBorder="1" applyProtection="1">
      <protection locked="0"/>
    </xf>
    <xf numFmtId="9" fontId="6" fillId="7" borderId="10" xfId="0" applyNumberFormat="1" applyFont="1" applyFill="1" applyBorder="1" applyProtection="1">
      <protection locked="0"/>
    </xf>
    <xf numFmtId="168" fontId="6" fillId="7" borderId="10" xfId="0" applyNumberFormat="1" applyFont="1" applyFill="1" applyBorder="1" applyProtection="1">
      <protection locked="0"/>
    </xf>
    <xf numFmtId="167" fontId="6" fillId="7" borderId="10" xfId="0" applyNumberFormat="1" applyFont="1" applyFill="1" applyBorder="1" applyProtection="1">
      <protection locked="0"/>
    </xf>
    <xf numFmtId="169" fontId="6" fillId="7" borderId="10" xfId="0" applyNumberFormat="1" applyFont="1" applyFill="1" applyBorder="1" applyProtection="1">
      <protection locked="0"/>
    </xf>
    <xf numFmtId="170" fontId="6" fillId="7" borderId="10" xfId="1" applyNumberFormat="1" applyFont="1" applyFill="1" applyBorder="1" applyProtection="1">
      <protection locked="0"/>
    </xf>
    <xf numFmtId="178" fontId="0" fillId="7" borderId="9" xfId="0" applyNumberFormat="1" applyFill="1" applyBorder="1" applyProtection="1">
      <protection locked="0"/>
    </xf>
    <xf numFmtId="179" fontId="0" fillId="7" borderId="9" xfId="0" applyNumberFormat="1" applyFill="1" applyBorder="1" applyProtection="1">
      <protection locked="0"/>
    </xf>
    <xf numFmtId="0" fontId="2" fillId="7" borderId="9" xfId="0" applyFont="1" applyFill="1" applyBorder="1"/>
    <xf numFmtId="173" fontId="2" fillId="7" borderId="9" xfId="0" applyNumberFormat="1" applyFont="1" applyFill="1" applyBorder="1"/>
    <xf numFmtId="171" fontId="2" fillId="7" borderId="9" xfId="0" applyNumberFormat="1" applyFont="1" applyFill="1" applyBorder="1"/>
    <xf numFmtId="44" fontId="2" fillId="7" borderId="9" xfId="0" applyNumberFormat="1" applyFont="1" applyFill="1" applyBorder="1"/>
    <xf numFmtId="44" fontId="14" fillId="5" borderId="9" xfId="0" applyNumberFormat="1" applyFont="1" applyFill="1" applyBorder="1"/>
    <xf numFmtId="174" fontId="2" fillId="7" borderId="9" xfId="0" applyNumberFormat="1" applyFont="1" applyFill="1" applyBorder="1"/>
    <xf numFmtId="175" fontId="2" fillId="7" borderId="9" xfId="0" applyNumberFormat="1" applyFont="1" applyFill="1" applyBorder="1"/>
    <xf numFmtId="175" fontId="2" fillId="7" borderId="33" xfId="0" applyNumberFormat="1" applyFont="1" applyFill="1" applyBorder="1"/>
    <xf numFmtId="176" fontId="2" fillId="7" borderId="20" xfId="0" applyNumberFormat="1" applyFont="1" applyFill="1" applyBorder="1"/>
    <xf numFmtId="174" fontId="2" fillId="7" borderId="20" xfId="0" applyNumberFormat="1" applyFont="1" applyFill="1" applyBorder="1"/>
    <xf numFmtId="177" fontId="2" fillId="7" borderId="20" xfId="0" applyNumberFormat="1" applyFont="1" applyFill="1" applyBorder="1"/>
    <xf numFmtId="177" fontId="2" fillId="7" borderId="37" xfId="0" applyNumberFormat="1" applyFont="1" applyFill="1" applyBorder="1"/>
    <xf numFmtId="44" fontId="2" fillId="7" borderId="41" xfId="0" applyNumberFormat="1" applyFont="1" applyFill="1" applyBorder="1"/>
    <xf numFmtId="44" fontId="2" fillId="7" borderId="42" xfId="0" applyNumberFormat="1" applyFont="1" applyFill="1" applyBorder="1"/>
    <xf numFmtId="44" fontId="2" fillId="7" borderId="33" xfId="0" applyNumberFormat="1" applyFont="1" applyFill="1" applyBorder="1"/>
    <xf numFmtId="44" fontId="2" fillId="7" borderId="9" xfId="1" applyFont="1" applyFill="1" applyBorder="1"/>
    <xf numFmtId="44" fontId="2" fillId="7" borderId="41" xfId="1" applyFont="1" applyFill="1" applyBorder="1"/>
    <xf numFmtId="44" fontId="2" fillId="0" borderId="9" xfId="1" applyFont="1" applyFill="1" applyBorder="1"/>
    <xf numFmtId="44" fontId="14" fillId="11" borderId="44" xfId="0" applyNumberFormat="1" applyFont="1" applyFill="1" applyBorder="1"/>
    <xf numFmtId="0" fontId="0" fillId="8" borderId="20" xfId="0" applyFill="1" applyBorder="1"/>
    <xf numFmtId="0" fontId="4" fillId="8" borderId="20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0" fillId="8" borderId="22" xfId="0" applyFill="1" applyBorder="1"/>
    <xf numFmtId="0" fontId="4" fillId="8" borderId="22" xfId="0" applyFont="1" applyFill="1" applyBorder="1" applyProtection="1">
      <protection locked="0"/>
    </xf>
    <xf numFmtId="0" fontId="4" fillId="8" borderId="22" xfId="0" applyFont="1" applyFill="1" applyBorder="1" applyAlignment="1" applyProtection="1">
      <alignment horizontal="center"/>
      <protection locked="0"/>
    </xf>
    <xf numFmtId="0" fontId="4" fillId="8" borderId="7" xfId="0" applyFont="1" applyFill="1" applyBorder="1"/>
    <xf numFmtId="0" fontId="5" fillId="2" borderId="8" xfId="0" applyFont="1" applyFill="1" applyBorder="1"/>
    <xf numFmtId="0" fontId="6" fillId="2" borderId="1" xfId="0" applyFont="1" applyFill="1" applyBorder="1"/>
    <xf numFmtId="0" fontId="5" fillId="2" borderId="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2" fillId="0" borderId="4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1" fontId="0" fillId="7" borderId="9" xfId="1" applyNumberFormat="1" applyFont="1" applyFill="1" applyBorder="1" applyAlignment="1" applyProtection="1">
      <alignment horizontal="right"/>
      <protection locked="0"/>
    </xf>
    <xf numFmtId="44" fontId="0" fillId="7" borderId="9" xfId="1" applyFont="1" applyFill="1" applyBorder="1" applyAlignment="1" applyProtection="1">
      <alignment horizontal="center"/>
      <protection locked="0"/>
    </xf>
    <xf numFmtId="44" fontId="0" fillId="5" borderId="0" xfId="1" applyFont="1" applyFill="1" applyBorder="1" applyAlignment="1">
      <alignment horizontal="center"/>
    </xf>
    <xf numFmtId="44" fontId="0" fillId="5" borderId="6" xfId="1" applyFont="1" applyFill="1" applyBorder="1" applyAlignment="1">
      <alignment horizontal="center"/>
    </xf>
    <xf numFmtId="9" fontId="0" fillId="7" borderId="9" xfId="1" applyNumberFormat="1" applyFont="1" applyFill="1" applyBorder="1" applyAlignment="1" applyProtection="1">
      <alignment horizontal="right"/>
      <protection locked="0"/>
    </xf>
    <xf numFmtId="44" fontId="0" fillId="7" borderId="9" xfId="1" applyFont="1" applyFill="1" applyBorder="1" applyAlignment="1" applyProtection="1">
      <alignment horizontal="right"/>
      <protection locked="0"/>
    </xf>
    <xf numFmtId="0" fontId="13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4" fontId="12" fillId="4" borderId="17" xfId="0" applyNumberFormat="1" applyFont="1" applyFill="1" applyBorder="1" applyAlignment="1">
      <alignment horizontal="center"/>
    </xf>
    <xf numFmtId="14" fontId="12" fillId="4" borderId="18" xfId="0" applyNumberFormat="1" applyFont="1" applyFill="1" applyBorder="1" applyAlignment="1">
      <alignment horizontal="center"/>
    </xf>
    <xf numFmtId="165" fontId="0" fillId="7" borderId="17" xfId="1" applyNumberFormat="1" applyFont="1" applyFill="1" applyBorder="1" applyAlignment="1" applyProtection="1">
      <alignment horizontal="right"/>
      <protection locked="0"/>
    </xf>
    <xf numFmtId="165" fontId="0" fillId="7" borderId="18" xfId="1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/>
    </xf>
    <xf numFmtId="0" fontId="14" fillId="7" borderId="18" xfId="0" applyFont="1" applyFill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9" fontId="0" fillId="7" borderId="17" xfId="1" applyNumberFormat="1" applyFont="1" applyFill="1" applyBorder="1" applyAlignment="1" applyProtection="1">
      <alignment horizontal="right"/>
      <protection locked="0"/>
    </xf>
    <xf numFmtId="44" fontId="0" fillId="7" borderId="18" xfId="1" applyFont="1" applyFill="1" applyBorder="1" applyAlignment="1" applyProtection="1">
      <alignment horizontal="right"/>
      <protection locked="0"/>
    </xf>
    <xf numFmtId="9" fontId="0" fillId="7" borderId="17" xfId="1" applyNumberFormat="1" applyFont="1" applyFill="1" applyBorder="1" applyAlignment="1" applyProtection="1">
      <protection locked="0"/>
    </xf>
    <xf numFmtId="44" fontId="0" fillId="7" borderId="18" xfId="1" applyFont="1" applyFill="1" applyBorder="1" applyAlignment="1" applyProtection="1">
      <protection locked="0"/>
    </xf>
    <xf numFmtId="165" fontId="0" fillId="7" borderId="9" xfId="1" applyNumberFormat="1" applyFont="1" applyFill="1" applyBorder="1" applyAlignment="1" applyProtection="1">
      <alignment horizontal="right"/>
      <protection locked="0"/>
    </xf>
    <xf numFmtId="185" fontId="0" fillId="0" borderId="0" xfId="0" applyNumberFormat="1"/>
  </cellXfs>
  <cellStyles count="4">
    <cellStyle name="Euro" xfId="3" xr:uid="{00000000-0005-0000-0000-000000000000}"/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10</xdr:row>
      <xdr:rowOff>38100</xdr:rowOff>
    </xdr:from>
    <xdr:to>
      <xdr:col>1</xdr:col>
      <xdr:colOff>657225</xdr:colOff>
      <xdr:row>10</xdr:row>
      <xdr:rowOff>114300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571625" y="29337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11</xdr:row>
      <xdr:rowOff>38100</xdr:rowOff>
    </xdr:from>
    <xdr:to>
      <xdr:col>1</xdr:col>
      <xdr:colOff>657225</xdr:colOff>
      <xdr:row>11</xdr:row>
      <xdr:rowOff>114300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571625" y="3124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12</xdr:row>
      <xdr:rowOff>38100</xdr:rowOff>
    </xdr:from>
    <xdr:to>
      <xdr:col>1</xdr:col>
      <xdr:colOff>657225</xdr:colOff>
      <xdr:row>12</xdr:row>
      <xdr:rowOff>114300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1571625" y="33147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17</xdr:row>
      <xdr:rowOff>38100</xdr:rowOff>
    </xdr:from>
    <xdr:to>
      <xdr:col>1</xdr:col>
      <xdr:colOff>657225</xdr:colOff>
      <xdr:row>17</xdr:row>
      <xdr:rowOff>114300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571625" y="3886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23</xdr:row>
      <xdr:rowOff>38100</xdr:rowOff>
    </xdr:from>
    <xdr:to>
      <xdr:col>1</xdr:col>
      <xdr:colOff>657225</xdr:colOff>
      <xdr:row>23</xdr:row>
      <xdr:rowOff>114300</xdr:rowOff>
    </xdr:to>
    <xdr:sp macro="" textlink="">
      <xdr:nvSpPr>
        <xdr:cNvPr id="8" name="Oval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1571625" y="4648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24</xdr:row>
      <xdr:rowOff>38100</xdr:rowOff>
    </xdr:from>
    <xdr:to>
      <xdr:col>1</xdr:col>
      <xdr:colOff>657225</xdr:colOff>
      <xdr:row>24</xdr:row>
      <xdr:rowOff>114300</xdr:rowOff>
    </xdr:to>
    <xdr:sp macro="" textlink="">
      <xdr:nvSpPr>
        <xdr:cNvPr id="9" name="Oval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1571625" y="48387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25</xdr:row>
      <xdr:rowOff>38100</xdr:rowOff>
    </xdr:from>
    <xdr:to>
      <xdr:col>1</xdr:col>
      <xdr:colOff>657225</xdr:colOff>
      <xdr:row>25</xdr:row>
      <xdr:rowOff>114300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571625" y="5029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18</xdr:row>
      <xdr:rowOff>38100</xdr:rowOff>
    </xdr:from>
    <xdr:to>
      <xdr:col>1</xdr:col>
      <xdr:colOff>657225</xdr:colOff>
      <xdr:row>18</xdr:row>
      <xdr:rowOff>114300</xdr:rowOff>
    </xdr:to>
    <xdr:sp macro="" textlink="">
      <xdr:nvSpPr>
        <xdr:cNvPr id="15" name="Oval 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571625" y="3124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19</xdr:row>
      <xdr:rowOff>38100</xdr:rowOff>
    </xdr:from>
    <xdr:to>
      <xdr:col>1</xdr:col>
      <xdr:colOff>657225</xdr:colOff>
      <xdr:row>19</xdr:row>
      <xdr:rowOff>114300</xdr:rowOff>
    </xdr:to>
    <xdr:sp macro="" textlink="">
      <xdr:nvSpPr>
        <xdr:cNvPr id="16" name="Oval 6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1571625" y="3124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13</xdr:row>
      <xdr:rowOff>38100</xdr:rowOff>
    </xdr:from>
    <xdr:to>
      <xdr:col>1</xdr:col>
      <xdr:colOff>657225</xdr:colOff>
      <xdr:row>13</xdr:row>
      <xdr:rowOff>114300</xdr:rowOff>
    </xdr:to>
    <xdr:sp macro="" textlink="">
      <xdr:nvSpPr>
        <xdr:cNvPr id="17" name="Oval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1571625" y="25527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26</xdr:row>
      <xdr:rowOff>38100</xdr:rowOff>
    </xdr:from>
    <xdr:to>
      <xdr:col>1</xdr:col>
      <xdr:colOff>657225</xdr:colOff>
      <xdr:row>26</xdr:row>
      <xdr:rowOff>114300</xdr:rowOff>
    </xdr:to>
    <xdr:sp macro="" textlink="">
      <xdr:nvSpPr>
        <xdr:cNvPr id="18" name="Oval 1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1571625" y="5029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27</xdr:row>
      <xdr:rowOff>38100</xdr:rowOff>
    </xdr:from>
    <xdr:to>
      <xdr:col>1</xdr:col>
      <xdr:colOff>657225</xdr:colOff>
      <xdr:row>27</xdr:row>
      <xdr:rowOff>114300</xdr:rowOff>
    </xdr:to>
    <xdr:sp macro="" textlink="">
      <xdr:nvSpPr>
        <xdr:cNvPr id="19" name="Oval 10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1571625" y="5029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28</xdr:row>
      <xdr:rowOff>38100</xdr:rowOff>
    </xdr:from>
    <xdr:to>
      <xdr:col>1</xdr:col>
      <xdr:colOff>657225</xdr:colOff>
      <xdr:row>28</xdr:row>
      <xdr:rowOff>114300</xdr:rowOff>
    </xdr:to>
    <xdr:sp macro="" textlink="">
      <xdr:nvSpPr>
        <xdr:cNvPr id="20" name="Oval 10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1571625" y="5410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29</xdr:row>
      <xdr:rowOff>38100</xdr:rowOff>
    </xdr:from>
    <xdr:to>
      <xdr:col>1</xdr:col>
      <xdr:colOff>657225</xdr:colOff>
      <xdr:row>29</xdr:row>
      <xdr:rowOff>114300</xdr:rowOff>
    </xdr:to>
    <xdr:sp macro="" textlink="">
      <xdr:nvSpPr>
        <xdr:cNvPr id="21" name="Oval 1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571625" y="56007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30</xdr:row>
      <xdr:rowOff>38100</xdr:rowOff>
    </xdr:from>
    <xdr:to>
      <xdr:col>1</xdr:col>
      <xdr:colOff>657225</xdr:colOff>
      <xdr:row>30</xdr:row>
      <xdr:rowOff>114300</xdr:rowOff>
    </xdr:to>
    <xdr:sp macro="" textlink="">
      <xdr:nvSpPr>
        <xdr:cNvPr id="22" name="Oval 10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1571625" y="57912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581025</xdr:colOff>
      <xdr:row>31</xdr:row>
      <xdr:rowOff>38100</xdr:rowOff>
    </xdr:from>
    <xdr:to>
      <xdr:col>1</xdr:col>
      <xdr:colOff>657225</xdr:colOff>
      <xdr:row>31</xdr:row>
      <xdr:rowOff>114300</xdr:rowOff>
    </xdr:to>
    <xdr:sp macro="" textlink="">
      <xdr:nvSpPr>
        <xdr:cNvPr id="23" name="Oval 10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1571625" y="5981700"/>
          <a:ext cx="76200" cy="76200"/>
        </a:xfrm>
        <a:prstGeom prst="ellipse">
          <a:avLst/>
        </a:prstGeom>
        <a:solidFill>
          <a:srgbClr val="9933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78</xdr:row>
      <xdr:rowOff>57150</xdr:rowOff>
    </xdr:from>
    <xdr:to>
      <xdr:col>6</xdr:col>
      <xdr:colOff>476250</xdr:colOff>
      <xdr:row>79</xdr:row>
      <xdr:rowOff>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4791075" y="15030450"/>
          <a:ext cx="0" cy="1428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733425</xdr:colOff>
      <xdr:row>78</xdr:row>
      <xdr:rowOff>57150</xdr:rowOff>
    </xdr:from>
    <xdr:to>
      <xdr:col>6</xdr:col>
      <xdr:colOff>476250</xdr:colOff>
      <xdr:row>78</xdr:row>
      <xdr:rowOff>57150</xdr:rowOff>
    </xdr:to>
    <xdr:cxnSp macro="">
      <xdr:nvCxnSpPr>
        <xdr:cNvPr id="3" name="Gerade Verbindung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390900" y="15030450"/>
          <a:ext cx="14001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60</xdr:row>
      <xdr:rowOff>76200</xdr:rowOff>
    </xdr:from>
    <xdr:to>
      <xdr:col>4</xdr:col>
      <xdr:colOff>742950</xdr:colOff>
      <xdr:row>78</xdr:row>
      <xdr:rowOff>57150</xdr:rowOff>
    </xdr:to>
    <xdr:cxnSp macro="">
      <xdr:nvCxnSpPr>
        <xdr:cNvPr id="4" name="Gerade Verbindung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 flipV="1">
          <a:off x="3400425" y="11658600"/>
          <a:ext cx="0" cy="33718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60</xdr:row>
      <xdr:rowOff>76200</xdr:rowOff>
    </xdr:from>
    <xdr:to>
      <xdr:col>7</xdr:col>
      <xdr:colOff>390525</xdr:colOff>
      <xdr:row>60</xdr:row>
      <xdr:rowOff>85725</xdr:rowOff>
    </xdr:to>
    <xdr:cxnSp macro="">
      <xdr:nvCxnSpPr>
        <xdr:cNvPr id="5" name="Gerade Verbindung 1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3400425" y="11658600"/>
          <a:ext cx="2133600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60</xdr:row>
      <xdr:rowOff>19050</xdr:rowOff>
    </xdr:from>
    <xdr:to>
      <xdr:col>7</xdr:col>
      <xdr:colOff>400050</xdr:colOff>
      <xdr:row>60</xdr:row>
      <xdr:rowOff>85725</xdr:rowOff>
    </xdr:to>
    <xdr:cxnSp macro="">
      <xdr:nvCxnSpPr>
        <xdr:cNvPr id="6" name="Gerade Verbindung 1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5543550" y="11601450"/>
          <a:ext cx="0" cy="666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81</xdr:row>
      <xdr:rowOff>85725</xdr:rowOff>
    </xdr:from>
    <xdr:to>
      <xdr:col>6</xdr:col>
      <xdr:colOff>504825</xdr:colOff>
      <xdr:row>81</xdr:row>
      <xdr:rowOff>95250</xdr:rowOff>
    </xdr:to>
    <xdr:cxnSp macro="">
      <xdr:nvCxnSpPr>
        <xdr:cNvPr id="7" name="Gerade Verbindung 1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3219450" y="15640050"/>
          <a:ext cx="1600200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81</xdr:row>
      <xdr:rowOff>95250</xdr:rowOff>
    </xdr:from>
    <xdr:to>
      <xdr:col>6</xdr:col>
      <xdr:colOff>504825</xdr:colOff>
      <xdr:row>82</xdr:row>
      <xdr:rowOff>9525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/>
      </xdr:nvCxnSpPr>
      <xdr:spPr>
        <a:xfrm>
          <a:off x="4819650" y="15649575"/>
          <a:ext cx="0" cy="1143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523875</xdr:colOff>
      <xdr:row>63</xdr:row>
      <xdr:rowOff>19050</xdr:rowOff>
    </xdr:from>
    <xdr:to>
      <xdr:col>4</xdr:col>
      <xdr:colOff>552451</xdr:colOff>
      <xdr:row>81</xdr:row>
      <xdr:rowOff>85725</xdr:rowOff>
    </xdr:to>
    <xdr:cxnSp macro="">
      <xdr:nvCxnSpPr>
        <xdr:cNvPr id="9" name="Gerade Verbindung 2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H="1" flipV="1">
          <a:off x="3181350" y="12144375"/>
          <a:ext cx="28576" cy="34956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63</xdr:row>
      <xdr:rowOff>9525</xdr:rowOff>
    </xdr:from>
    <xdr:to>
      <xdr:col>8</xdr:col>
      <xdr:colOff>371475</xdr:colOff>
      <xdr:row>63</xdr:row>
      <xdr:rowOff>9526</xdr:rowOff>
    </xdr:to>
    <xdr:cxnSp macro="">
      <xdr:nvCxnSpPr>
        <xdr:cNvPr id="10" name="Gerade Verbindung 2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3171825" y="12134850"/>
          <a:ext cx="3124200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60</xdr:row>
      <xdr:rowOff>9525</xdr:rowOff>
    </xdr:from>
    <xdr:to>
      <xdr:col>8</xdr:col>
      <xdr:colOff>361950</xdr:colOff>
      <xdr:row>63</xdr:row>
      <xdr:rowOff>9525</xdr:rowOff>
    </xdr:to>
    <xdr:cxnSp macro="">
      <xdr:nvCxnSpPr>
        <xdr:cNvPr id="11" name="Gerade Verbindung 4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 flipV="1">
          <a:off x="6286500" y="11591925"/>
          <a:ext cx="0" cy="5429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628650</xdr:colOff>
      <xdr:row>66</xdr:row>
      <xdr:rowOff>66675</xdr:rowOff>
    </xdr:from>
    <xdr:to>
      <xdr:col>6</xdr:col>
      <xdr:colOff>285750</xdr:colOff>
      <xdr:row>67</xdr:row>
      <xdr:rowOff>66675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133850" y="12734925"/>
          <a:ext cx="46672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de-DE" sz="800">
              <a:latin typeface="Arial" pitchFamily="34" charset="0"/>
              <a:cs typeface="Arial" pitchFamily="34" charset="0"/>
            </a:rPr>
            <a:t>*12</a:t>
          </a:r>
        </a:p>
      </xdr:txBody>
    </xdr:sp>
    <xdr:clientData/>
  </xdr:twoCellAnchor>
  <xdr:twoCellAnchor>
    <xdr:from>
      <xdr:col>5</xdr:col>
      <xdr:colOff>323850</xdr:colOff>
      <xdr:row>67</xdr:row>
      <xdr:rowOff>0</xdr:rowOff>
    </xdr:from>
    <xdr:to>
      <xdr:col>5</xdr:col>
      <xdr:colOff>323850</xdr:colOff>
      <xdr:row>68</xdr:row>
      <xdr:rowOff>0</xdr:rowOff>
    </xdr:to>
    <xdr:cxnSp macro="">
      <xdr:nvCxnSpPr>
        <xdr:cNvPr id="13" name="Gerade Verbindung 5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3829050" y="12849225"/>
          <a:ext cx="0" cy="1905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67</xdr:row>
      <xdr:rowOff>9525</xdr:rowOff>
    </xdr:from>
    <xdr:to>
      <xdr:col>5</xdr:col>
      <xdr:colOff>628650</xdr:colOff>
      <xdr:row>67</xdr:row>
      <xdr:rowOff>9525</xdr:rowOff>
    </xdr:to>
    <xdr:cxnSp macro="">
      <xdr:nvCxnSpPr>
        <xdr:cNvPr id="14" name="Gerade Verbindung 68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3829050" y="12858750"/>
          <a:ext cx="3048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67</xdr:row>
      <xdr:rowOff>0</xdr:rowOff>
    </xdr:from>
    <xdr:to>
      <xdr:col>6</xdr:col>
      <xdr:colOff>457200</xdr:colOff>
      <xdr:row>67</xdr:row>
      <xdr:rowOff>0</xdr:rowOff>
    </xdr:to>
    <xdr:cxnSp macro="">
      <xdr:nvCxnSpPr>
        <xdr:cNvPr id="15" name="Gerade Verbindung 70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4619625" y="12849225"/>
          <a:ext cx="1524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67</xdr:row>
      <xdr:rowOff>9525</xdr:rowOff>
    </xdr:from>
    <xdr:to>
      <xdr:col>6</xdr:col>
      <xdr:colOff>457200</xdr:colOff>
      <xdr:row>67</xdr:row>
      <xdr:rowOff>190500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4772025" y="12858750"/>
          <a:ext cx="0" cy="1809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66</xdr:row>
      <xdr:rowOff>57149</xdr:rowOff>
    </xdr:from>
    <xdr:to>
      <xdr:col>8</xdr:col>
      <xdr:colOff>314325</xdr:colOff>
      <xdr:row>67</xdr:row>
      <xdr:rowOff>47624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543550" y="12725399"/>
          <a:ext cx="6953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BH je VH</a:t>
          </a:r>
        </a:p>
      </xdr:txBody>
    </xdr:sp>
    <xdr:clientData/>
  </xdr:twoCellAnchor>
  <xdr:twoCellAnchor>
    <xdr:from>
      <xdr:col>7</xdr:col>
      <xdr:colOff>304800</xdr:colOff>
      <xdr:row>66</xdr:row>
      <xdr:rowOff>171450</xdr:rowOff>
    </xdr:from>
    <xdr:to>
      <xdr:col>7</xdr:col>
      <xdr:colOff>304800</xdr:colOff>
      <xdr:row>67</xdr:row>
      <xdr:rowOff>180975</xdr:rowOff>
    </xdr:to>
    <xdr:cxnSp macro="">
      <xdr:nvCxnSpPr>
        <xdr:cNvPr id="18" name="Gerade Verbindung 78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5448300" y="12839700"/>
          <a:ext cx="0" cy="1905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66</xdr:row>
      <xdr:rowOff>171450</xdr:rowOff>
    </xdr:from>
    <xdr:to>
      <xdr:col>7</xdr:col>
      <xdr:colOff>400050</xdr:colOff>
      <xdr:row>66</xdr:row>
      <xdr:rowOff>171450</xdr:rowOff>
    </xdr:to>
    <xdr:cxnSp macro="">
      <xdr:nvCxnSpPr>
        <xdr:cNvPr id="19" name="Gerade Verbindung 79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5457825" y="12839700"/>
          <a:ext cx="857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66</xdr:row>
      <xdr:rowOff>180975</xdr:rowOff>
    </xdr:from>
    <xdr:to>
      <xdr:col>8</xdr:col>
      <xdr:colOff>466725</xdr:colOff>
      <xdr:row>67</xdr:row>
      <xdr:rowOff>0</xdr:rowOff>
    </xdr:to>
    <xdr:cxnSp macro="">
      <xdr:nvCxnSpPr>
        <xdr:cNvPr id="20" name="Gerade Verbindung 80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 flipV="1">
          <a:off x="6257925" y="12849225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476250</xdr:colOff>
      <xdr:row>66</xdr:row>
      <xdr:rowOff>180975</xdr:rowOff>
    </xdr:from>
    <xdr:to>
      <xdr:col>8</xdr:col>
      <xdr:colOff>476250</xdr:colOff>
      <xdr:row>67</xdr:row>
      <xdr:rowOff>171450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400800" y="12849225"/>
          <a:ext cx="0" cy="1714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142876</xdr:colOff>
      <xdr:row>64</xdr:row>
      <xdr:rowOff>180975</xdr:rowOff>
    </xdr:from>
    <xdr:to>
      <xdr:col>7</xdr:col>
      <xdr:colOff>47625</xdr:colOff>
      <xdr:row>66</xdr:row>
      <xdr:rowOff>19050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4457701" y="12487275"/>
          <a:ext cx="733424" cy="200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/Monats-VH</a:t>
          </a:r>
        </a:p>
      </xdr:txBody>
    </xdr:sp>
    <xdr:clientData/>
  </xdr:twoCellAnchor>
  <xdr:twoCellAnchor>
    <xdr:from>
      <xdr:col>7</xdr:col>
      <xdr:colOff>209550</xdr:colOff>
      <xdr:row>65</xdr:row>
      <xdr:rowOff>104775</xdr:rowOff>
    </xdr:from>
    <xdr:to>
      <xdr:col>7</xdr:col>
      <xdr:colOff>209550</xdr:colOff>
      <xdr:row>67</xdr:row>
      <xdr:rowOff>190500</xdr:rowOff>
    </xdr:to>
    <xdr:cxnSp macro="">
      <xdr:nvCxnSpPr>
        <xdr:cNvPr id="23" name="Gerade Verbindung 86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5353050" y="12592050"/>
          <a:ext cx="0" cy="4476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65</xdr:row>
      <xdr:rowOff>114300</xdr:rowOff>
    </xdr:from>
    <xdr:to>
      <xdr:col>6</xdr:col>
      <xdr:colOff>133350</xdr:colOff>
      <xdr:row>65</xdr:row>
      <xdr:rowOff>114300</xdr:rowOff>
    </xdr:to>
    <xdr:cxnSp macro="">
      <xdr:nvCxnSpPr>
        <xdr:cNvPr id="24" name="Gerade Verbindung 90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/>
      </xdr:nvCxnSpPr>
      <xdr:spPr>
        <a:xfrm>
          <a:off x="3733800" y="12601575"/>
          <a:ext cx="7143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68</xdr:row>
      <xdr:rowOff>0</xdr:rowOff>
    </xdr:from>
    <xdr:to>
      <xdr:col>6</xdr:col>
      <xdr:colOff>0</xdr:colOff>
      <xdr:row>69</xdr:row>
      <xdr:rowOff>9525</xdr:rowOff>
    </xdr:to>
    <xdr:cxnSp macro="">
      <xdr:nvCxnSpPr>
        <xdr:cNvPr id="25" name="Gerade Verbindung 9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CxnSpPr/>
      </xdr:nvCxnSpPr>
      <xdr:spPr>
        <a:xfrm>
          <a:off x="4314825" y="13039725"/>
          <a:ext cx="0" cy="200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65</xdr:row>
      <xdr:rowOff>114300</xdr:rowOff>
    </xdr:from>
    <xdr:to>
      <xdr:col>5</xdr:col>
      <xdr:colOff>219075</xdr:colOff>
      <xdr:row>67</xdr:row>
      <xdr:rowOff>180975</xdr:rowOff>
    </xdr:to>
    <xdr:cxnSp macro="">
      <xdr:nvCxnSpPr>
        <xdr:cNvPr id="26" name="Gerade Verbindung 93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>
          <a:off x="3724275" y="12601575"/>
          <a:ext cx="0" cy="4286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65</xdr:row>
      <xdr:rowOff>104775</xdr:rowOff>
    </xdr:from>
    <xdr:to>
      <xdr:col>7</xdr:col>
      <xdr:colOff>209550</xdr:colOff>
      <xdr:row>65</xdr:row>
      <xdr:rowOff>104775</xdr:rowOff>
    </xdr:to>
    <xdr:cxnSp macro="">
      <xdr:nvCxnSpPr>
        <xdr:cNvPr id="27" name="Gerade Verbindung 9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>
          <a:off x="5181600" y="12592050"/>
          <a:ext cx="1714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63</xdr:row>
      <xdr:rowOff>104775</xdr:rowOff>
    </xdr:from>
    <xdr:to>
      <xdr:col>8</xdr:col>
      <xdr:colOff>171449</xdr:colOff>
      <xdr:row>64</xdr:row>
      <xdr:rowOff>133350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276850" y="12230100"/>
          <a:ext cx="819149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/Monats-BH</a:t>
          </a:r>
        </a:p>
      </xdr:txBody>
    </xdr:sp>
    <xdr:clientData/>
  </xdr:twoCellAnchor>
  <xdr:twoCellAnchor>
    <xdr:from>
      <xdr:col>5</xdr:col>
      <xdr:colOff>114300</xdr:colOff>
      <xdr:row>64</xdr:row>
      <xdr:rowOff>23813</xdr:rowOff>
    </xdr:from>
    <xdr:to>
      <xdr:col>7</xdr:col>
      <xdr:colOff>133350</xdr:colOff>
      <xdr:row>64</xdr:row>
      <xdr:rowOff>28575</xdr:rowOff>
    </xdr:to>
    <xdr:cxnSp macro="">
      <xdr:nvCxnSpPr>
        <xdr:cNvPr id="29" name="Gerade Verbindung 10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endCxn id="28" idx="1"/>
        </xdr:cNvCxnSpPr>
      </xdr:nvCxnSpPr>
      <xdr:spPr>
        <a:xfrm flipV="1">
          <a:off x="3619500" y="12330113"/>
          <a:ext cx="1657350" cy="47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64</xdr:row>
      <xdr:rowOff>28575</xdr:rowOff>
    </xdr:from>
    <xdr:to>
      <xdr:col>5</xdr:col>
      <xdr:colOff>114300</xdr:colOff>
      <xdr:row>67</xdr:row>
      <xdr:rowOff>180975</xdr:rowOff>
    </xdr:to>
    <xdr:cxnSp macro="">
      <xdr:nvCxnSpPr>
        <xdr:cNvPr id="30" name="Gerade Verbindung 10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3609975" y="12334875"/>
          <a:ext cx="9525" cy="6953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64</xdr:row>
      <xdr:rowOff>33337</xdr:rowOff>
    </xdr:from>
    <xdr:to>
      <xdr:col>8</xdr:col>
      <xdr:colOff>647700</xdr:colOff>
      <xdr:row>64</xdr:row>
      <xdr:rowOff>38100</xdr:rowOff>
    </xdr:to>
    <xdr:cxnSp macro="">
      <xdr:nvCxnSpPr>
        <xdr:cNvPr id="31" name="Gerade Verbindung 113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CxnSpPr/>
      </xdr:nvCxnSpPr>
      <xdr:spPr>
        <a:xfrm>
          <a:off x="6105525" y="12339637"/>
          <a:ext cx="466725" cy="47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64</xdr:row>
      <xdr:rowOff>38100</xdr:rowOff>
    </xdr:from>
    <xdr:to>
      <xdr:col>8</xdr:col>
      <xdr:colOff>647700</xdr:colOff>
      <xdr:row>67</xdr:row>
      <xdr:rowOff>180975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CxnSpPr/>
      </xdr:nvCxnSpPr>
      <xdr:spPr>
        <a:xfrm flipH="1">
          <a:off x="6562725" y="12344400"/>
          <a:ext cx="9525" cy="6858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628650</xdr:colOff>
      <xdr:row>86</xdr:row>
      <xdr:rowOff>66675</xdr:rowOff>
    </xdr:from>
    <xdr:to>
      <xdr:col>6</xdr:col>
      <xdr:colOff>219075</xdr:colOff>
      <xdr:row>87</xdr:row>
      <xdr:rowOff>66675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4133850" y="16583025"/>
          <a:ext cx="40005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/12</a:t>
          </a:r>
        </a:p>
      </xdr:txBody>
    </xdr:sp>
    <xdr:clientData/>
  </xdr:twoCellAnchor>
  <xdr:twoCellAnchor>
    <xdr:from>
      <xdr:col>6</xdr:col>
      <xdr:colOff>476250</xdr:colOff>
      <xdr:row>86</xdr:row>
      <xdr:rowOff>0</xdr:rowOff>
    </xdr:from>
    <xdr:to>
      <xdr:col>6</xdr:col>
      <xdr:colOff>476250</xdr:colOff>
      <xdr:row>87</xdr:row>
      <xdr:rowOff>0</xdr:rowOff>
    </xdr:to>
    <xdr:cxnSp macro="">
      <xdr:nvCxnSpPr>
        <xdr:cNvPr id="34" name="Gerade Verbindung 15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CxnSpPr/>
      </xdr:nvCxnSpPr>
      <xdr:spPr>
        <a:xfrm>
          <a:off x="4791075" y="16516350"/>
          <a:ext cx="0" cy="1809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87</xdr:row>
      <xdr:rowOff>9525</xdr:rowOff>
    </xdr:from>
    <xdr:to>
      <xdr:col>5</xdr:col>
      <xdr:colOff>628650</xdr:colOff>
      <xdr:row>87</xdr:row>
      <xdr:rowOff>9525</xdr:rowOff>
    </xdr:to>
    <xdr:cxnSp macro="">
      <xdr:nvCxnSpPr>
        <xdr:cNvPr id="35" name="Gerade Verbindung 15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/>
      </xdr:nvCxnSpPr>
      <xdr:spPr>
        <a:xfrm>
          <a:off x="4010025" y="16706850"/>
          <a:ext cx="123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87</xdr:row>
      <xdr:rowOff>0</xdr:rowOff>
    </xdr:from>
    <xdr:to>
      <xdr:col>6</xdr:col>
      <xdr:colOff>457200</xdr:colOff>
      <xdr:row>87</xdr:row>
      <xdr:rowOff>0</xdr:rowOff>
    </xdr:to>
    <xdr:cxnSp macro="">
      <xdr:nvCxnSpPr>
        <xdr:cNvPr id="36" name="Gerade Verbindung 15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CxnSpPr/>
      </xdr:nvCxnSpPr>
      <xdr:spPr>
        <a:xfrm>
          <a:off x="4543425" y="16697325"/>
          <a:ext cx="2286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86</xdr:row>
      <xdr:rowOff>57149</xdr:rowOff>
    </xdr:from>
    <xdr:to>
      <xdr:col>8</xdr:col>
      <xdr:colOff>314325</xdr:colOff>
      <xdr:row>87</xdr:row>
      <xdr:rowOff>47624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5543550" y="16573499"/>
          <a:ext cx="69532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VH je BH</a:t>
          </a:r>
        </a:p>
      </xdr:txBody>
    </xdr:sp>
    <xdr:clientData/>
  </xdr:twoCellAnchor>
  <xdr:twoCellAnchor>
    <xdr:from>
      <xdr:col>8</xdr:col>
      <xdr:colOff>476250</xdr:colOff>
      <xdr:row>85</xdr:row>
      <xdr:rowOff>180975</xdr:rowOff>
    </xdr:from>
    <xdr:to>
      <xdr:col>8</xdr:col>
      <xdr:colOff>476250</xdr:colOff>
      <xdr:row>87</xdr:row>
      <xdr:rowOff>0</xdr:rowOff>
    </xdr:to>
    <xdr:cxnSp macro="">
      <xdr:nvCxnSpPr>
        <xdr:cNvPr id="38" name="Gerade Verbindung 158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CxnSpPr/>
      </xdr:nvCxnSpPr>
      <xdr:spPr>
        <a:xfrm>
          <a:off x="6400800" y="16506825"/>
          <a:ext cx="0" cy="1905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86</xdr:row>
      <xdr:rowOff>171450</xdr:rowOff>
    </xdr:from>
    <xdr:to>
      <xdr:col>7</xdr:col>
      <xdr:colOff>400050</xdr:colOff>
      <xdr:row>86</xdr:row>
      <xdr:rowOff>171450</xdr:rowOff>
    </xdr:to>
    <xdr:cxnSp macro="">
      <xdr:nvCxnSpPr>
        <xdr:cNvPr id="39" name="Gerade Verbindung 159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>
          <a:off x="5457825" y="16687800"/>
          <a:ext cx="857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86</xdr:row>
      <xdr:rowOff>180975</xdr:rowOff>
    </xdr:from>
    <xdr:to>
      <xdr:col>8</xdr:col>
      <xdr:colOff>466725</xdr:colOff>
      <xdr:row>87</xdr:row>
      <xdr:rowOff>0</xdr:rowOff>
    </xdr:to>
    <xdr:cxnSp macro="">
      <xdr:nvCxnSpPr>
        <xdr:cNvPr id="40" name="Gerade Verbindung 160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V="1">
          <a:off x="6257925" y="16697325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86</xdr:row>
      <xdr:rowOff>9525</xdr:rowOff>
    </xdr:from>
    <xdr:to>
      <xdr:col>5</xdr:col>
      <xdr:colOff>514350</xdr:colOff>
      <xdr:row>87</xdr:row>
      <xdr:rowOff>9525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CxnSpPr/>
      </xdr:nvCxnSpPr>
      <xdr:spPr>
        <a:xfrm flipV="1">
          <a:off x="4019550" y="16525875"/>
          <a:ext cx="0" cy="1809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86</xdr:row>
      <xdr:rowOff>0</xdr:rowOff>
    </xdr:from>
    <xdr:to>
      <xdr:col>7</xdr:col>
      <xdr:colOff>304800</xdr:colOff>
      <xdr:row>87</xdr:row>
      <xdr:rowOff>0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CxnSpPr/>
      </xdr:nvCxnSpPr>
      <xdr:spPr>
        <a:xfrm flipV="1">
          <a:off x="5448300" y="16516350"/>
          <a:ext cx="0" cy="1809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133350</xdr:colOff>
      <xdr:row>88</xdr:row>
      <xdr:rowOff>0</xdr:rowOff>
    </xdr:from>
    <xdr:to>
      <xdr:col>7</xdr:col>
      <xdr:colOff>38099</xdr:colOff>
      <xdr:row>89</xdr:row>
      <xdr:rowOff>9525</xdr:rowOff>
    </xdr:to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4448175" y="16878300"/>
          <a:ext cx="733424" cy="200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/Monats-VH</a:t>
          </a:r>
        </a:p>
      </xdr:txBody>
    </xdr:sp>
    <xdr:clientData/>
  </xdr:twoCellAnchor>
  <xdr:twoCellAnchor>
    <xdr:from>
      <xdr:col>5</xdr:col>
      <xdr:colOff>400050</xdr:colOff>
      <xdr:row>88</xdr:row>
      <xdr:rowOff>104775</xdr:rowOff>
    </xdr:from>
    <xdr:to>
      <xdr:col>6</xdr:col>
      <xdr:colOff>114300</xdr:colOff>
      <xdr:row>88</xdr:row>
      <xdr:rowOff>104775</xdr:rowOff>
    </xdr:to>
    <xdr:cxnSp macro="">
      <xdr:nvCxnSpPr>
        <xdr:cNvPr id="44" name="Gerade Verbindung 17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CxnSpPr/>
      </xdr:nvCxnSpPr>
      <xdr:spPr>
        <a:xfrm>
          <a:off x="3905250" y="16983075"/>
          <a:ext cx="52387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85</xdr:row>
      <xdr:rowOff>171450</xdr:rowOff>
    </xdr:from>
    <xdr:to>
      <xdr:col>5</xdr:col>
      <xdr:colOff>390525</xdr:colOff>
      <xdr:row>88</xdr:row>
      <xdr:rowOff>114300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CxnSpPr/>
      </xdr:nvCxnSpPr>
      <xdr:spPr>
        <a:xfrm flipV="1">
          <a:off x="3895725" y="16497300"/>
          <a:ext cx="0" cy="4953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86</xdr:row>
      <xdr:rowOff>0</xdr:rowOff>
    </xdr:from>
    <xdr:to>
      <xdr:col>7</xdr:col>
      <xdr:colOff>190500</xdr:colOff>
      <xdr:row>88</xdr:row>
      <xdr:rowOff>142875</xdr:rowOff>
    </xdr:to>
    <xdr:cxnSp macro="">
      <xdr:nvCxnSpPr>
        <xdr:cNvPr id="46" name="Gerade Verbindung 17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CxnSpPr/>
      </xdr:nvCxnSpPr>
      <xdr:spPr>
        <a:xfrm>
          <a:off x="5334000" y="16516350"/>
          <a:ext cx="0" cy="5048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88</xdr:row>
      <xdr:rowOff>133350</xdr:rowOff>
    </xdr:from>
    <xdr:to>
      <xdr:col>7</xdr:col>
      <xdr:colOff>190500</xdr:colOff>
      <xdr:row>88</xdr:row>
      <xdr:rowOff>133350</xdr:rowOff>
    </xdr:to>
    <xdr:cxnSp macro="">
      <xdr:nvCxnSpPr>
        <xdr:cNvPr id="47" name="Gerade Verbindung 184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/>
      </xdr:nvCxnSpPr>
      <xdr:spPr>
        <a:xfrm>
          <a:off x="5172075" y="17011650"/>
          <a:ext cx="1619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89</xdr:row>
      <xdr:rowOff>76200</xdr:rowOff>
    </xdr:from>
    <xdr:to>
      <xdr:col>8</xdr:col>
      <xdr:colOff>238124</xdr:colOff>
      <xdr:row>90</xdr:row>
      <xdr:rowOff>95250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5343525" y="17145000"/>
          <a:ext cx="819149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>
              <a:latin typeface="Arial" pitchFamily="34" charset="0"/>
              <a:cs typeface="Arial" pitchFamily="34" charset="0"/>
            </a:rPr>
            <a:t>/Monats-BH</a:t>
          </a:r>
        </a:p>
      </xdr:txBody>
    </xdr:sp>
    <xdr:clientData/>
  </xdr:twoCellAnchor>
  <xdr:twoCellAnchor>
    <xdr:from>
      <xdr:col>5</xdr:col>
      <xdr:colOff>190500</xdr:colOff>
      <xdr:row>86</xdr:row>
      <xdr:rowOff>9525</xdr:rowOff>
    </xdr:from>
    <xdr:to>
      <xdr:col>5</xdr:col>
      <xdr:colOff>190500</xdr:colOff>
      <xdr:row>90</xdr:row>
      <xdr:rowOff>0</xdr:rowOff>
    </xdr:to>
    <xdr:cxnSp macro="">
      <xdr:nvCxnSpPr>
        <xdr:cNvPr id="49" name="Gerade Verbindung mit Pfeil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/>
      </xdr:nvCxnSpPr>
      <xdr:spPr>
        <a:xfrm flipV="1">
          <a:off x="3695700" y="16525875"/>
          <a:ext cx="0" cy="73342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89</xdr:row>
      <xdr:rowOff>180975</xdr:rowOff>
    </xdr:from>
    <xdr:to>
      <xdr:col>7</xdr:col>
      <xdr:colOff>200025</xdr:colOff>
      <xdr:row>90</xdr:row>
      <xdr:rowOff>9525</xdr:rowOff>
    </xdr:to>
    <xdr:cxnSp macro="">
      <xdr:nvCxnSpPr>
        <xdr:cNvPr id="50" name="Gerade Verbindung 190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CxnSpPr>
          <a:endCxn id="48" idx="1"/>
        </xdr:cNvCxnSpPr>
      </xdr:nvCxnSpPr>
      <xdr:spPr>
        <a:xfrm flipV="1">
          <a:off x="3695700" y="17249775"/>
          <a:ext cx="1647825" cy="190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90</xdr:row>
      <xdr:rowOff>28575</xdr:rowOff>
    </xdr:from>
    <xdr:to>
      <xdr:col>8</xdr:col>
      <xdr:colOff>619125</xdr:colOff>
      <xdr:row>90</xdr:row>
      <xdr:rowOff>28577</xdr:rowOff>
    </xdr:to>
    <xdr:cxnSp macro="">
      <xdr:nvCxnSpPr>
        <xdr:cNvPr id="51" name="Gerade Verbindung 19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/>
      </xdr:nvCxnSpPr>
      <xdr:spPr>
        <a:xfrm flipV="1">
          <a:off x="6181725" y="17287875"/>
          <a:ext cx="361950" cy="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86</xdr:row>
      <xdr:rowOff>0</xdr:rowOff>
    </xdr:from>
    <xdr:to>
      <xdr:col>8</xdr:col>
      <xdr:colOff>619125</xdr:colOff>
      <xdr:row>90</xdr:row>
      <xdr:rowOff>38100</xdr:rowOff>
    </xdr:to>
    <xdr:cxnSp macro="">
      <xdr:nvCxnSpPr>
        <xdr:cNvPr id="52" name="Gerade Verbindung 199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/>
      </xdr:nvCxnSpPr>
      <xdr:spPr>
        <a:xfrm>
          <a:off x="6543675" y="16516350"/>
          <a:ext cx="0" cy="7810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5</xdr:row>
      <xdr:rowOff>95250</xdr:rowOff>
    </xdr:from>
    <xdr:to>
      <xdr:col>8</xdr:col>
      <xdr:colOff>19050</xdr:colOff>
      <xdr:row>5</xdr:row>
      <xdr:rowOff>104775</xdr:rowOff>
    </xdr:to>
    <xdr:cxnSp macro="">
      <xdr:nvCxnSpPr>
        <xdr:cNvPr id="53" name="Gerade Verbindung 54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/>
      </xdr:nvCxnSpPr>
      <xdr:spPr>
        <a:xfrm flipV="1">
          <a:off x="1971675" y="1066800"/>
          <a:ext cx="4143375" cy="952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5</xdr:row>
      <xdr:rowOff>95250</xdr:rowOff>
    </xdr:from>
    <xdr:to>
      <xdr:col>8</xdr:col>
      <xdr:colOff>9525</xdr:colOff>
      <xdr:row>7</xdr:row>
      <xdr:rowOff>85725</xdr:rowOff>
    </xdr:to>
    <xdr:cxnSp macro="">
      <xdr:nvCxnSpPr>
        <xdr:cNvPr id="54" name="Gerade Verbindung mit Pfeil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CxnSpPr/>
      </xdr:nvCxnSpPr>
      <xdr:spPr>
        <a:xfrm>
          <a:off x="5934075" y="1047750"/>
          <a:ext cx="0" cy="390525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79</xdr:row>
      <xdr:rowOff>57150</xdr:rowOff>
    </xdr:from>
    <xdr:to>
      <xdr:col>6</xdr:col>
      <xdr:colOff>476250</xdr:colOff>
      <xdr:row>80</xdr:row>
      <xdr:rowOff>0</xdr:rowOff>
    </xdr:to>
    <xdr:cxnSp macro="">
      <xdr:nvCxnSpPr>
        <xdr:cNvPr id="2" name="Gerade Verbindung mit Pfeil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4800600" y="15773400"/>
          <a:ext cx="0" cy="1428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733425</xdr:colOff>
      <xdr:row>79</xdr:row>
      <xdr:rowOff>57150</xdr:rowOff>
    </xdr:from>
    <xdr:to>
      <xdr:col>6</xdr:col>
      <xdr:colOff>476250</xdr:colOff>
      <xdr:row>79</xdr:row>
      <xdr:rowOff>57150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457575" y="15773400"/>
          <a:ext cx="13430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61</xdr:row>
      <xdr:rowOff>76200</xdr:rowOff>
    </xdr:from>
    <xdr:to>
      <xdr:col>4</xdr:col>
      <xdr:colOff>742950</xdr:colOff>
      <xdr:row>79</xdr:row>
      <xdr:rowOff>57150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3467100" y="12401550"/>
          <a:ext cx="0" cy="33718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61</xdr:row>
      <xdr:rowOff>76200</xdr:rowOff>
    </xdr:from>
    <xdr:to>
      <xdr:col>7</xdr:col>
      <xdr:colOff>390525</xdr:colOff>
      <xdr:row>61</xdr:row>
      <xdr:rowOff>85725</xdr:rowOff>
    </xdr:to>
    <xdr:cxnSp macro="">
      <xdr:nvCxnSpPr>
        <xdr:cNvPr id="5" name="Gerade Verbindung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3467100" y="12401550"/>
          <a:ext cx="2047875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61</xdr:row>
      <xdr:rowOff>19050</xdr:rowOff>
    </xdr:from>
    <xdr:to>
      <xdr:col>7</xdr:col>
      <xdr:colOff>400050</xdr:colOff>
      <xdr:row>61</xdr:row>
      <xdr:rowOff>85725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V="1">
          <a:off x="5524500" y="12344400"/>
          <a:ext cx="0" cy="666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561975</xdr:colOff>
      <xdr:row>82</xdr:row>
      <xdr:rowOff>85725</xdr:rowOff>
    </xdr:from>
    <xdr:to>
      <xdr:col>6</xdr:col>
      <xdr:colOff>504825</xdr:colOff>
      <xdr:row>82</xdr:row>
      <xdr:rowOff>95250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3286125" y="16383000"/>
          <a:ext cx="1543050" cy="95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504825</xdr:colOff>
      <xdr:row>82</xdr:row>
      <xdr:rowOff>95250</xdr:rowOff>
    </xdr:from>
    <xdr:to>
      <xdr:col>6</xdr:col>
      <xdr:colOff>504825</xdr:colOff>
      <xdr:row>83</xdr:row>
      <xdr:rowOff>9525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4829175" y="16392525"/>
          <a:ext cx="0" cy="1143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523875</xdr:colOff>
      <xdr:row>64</xdr:row>
      <xdr:rowOff>19050</xdr:rowOff>
    </xdr:from>
    <xdr:to>
      <xdr:col>4</xdr:col>
      <xdr:colOff>552451</xdr:colOff>
      <xdr:row>82</xdr:row>
      <xdr:rowOff>85725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H="1" flipV="1">
          <a:off x="3248025" y="12887325"/>
          <a:ext cx="28576" cy="34956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64</xdr:row>
      <xdr:rowOff>9525</xdr:rowOff>
    </xdr:from>
    <xdr:to>
      <xdr:col>8</xdr:col>
      <xdr:colOff>371475</xdr:colOff>
      <xdr:row>64</xdr:row>
      <xdr:rowOff>9526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3238500" y="12877800"/>
          <a:ext cx="2990850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361950</xdr:colOff>
      <xdr:row>61</xdr:row>
      <xdr:rowOff>9525</xdr:rowOff>
    </xdr:from>
    <xdr:to>
      <xdr:col>8</xdr:col>
      <xdr:colOff>361950</xdr:colOff>
      <xdr:row>64</xdr:row>
      <xdr:rowOff>9525</xdr:rowOff>
    </xdr:to>
    <xdr:cxnSp macro="">
      <xdr:nvCxnSpPr>
        <xdr:cNvPr id="11" name="Gerade Verbindung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6219825" y="12334875"/>
          <a:ext cx="0" cy="5429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628650</xdr:colOff>
      <xdr:row>67</xdr:row>
      <xdr:rowOff>66675</xdr:rowOff>
    </xdr:from>
    <xdr:to>
      <xdr:col>6</xdr:col>
      <xdr:colOff>285750</xdr:colOff>
      <xdr:row>68</xdr:row>
      <xdr:rowOff>66675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 txBox="1"/>
      </xdr:nvSpPr>
      <xdr:spPr>
        <a:xfrm>
          <a:off x="4200525" y="13477875"/>
          <a:ext cx="409575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de-DE" sz="800">
              <a:latin typeface="Arial" pitchFamily="34" charset="0"/>
              <a:cs typeface="Arial" pitchFamily="34" charset="0"/>
            </a:rPr>
            <a:t>*12</a:t>
          </a:r>
        </a:p>
      </xdr:txBody>
    </xdr:sp>
    <xdr:clientData/>
  </xdr:twoCellAnchor>
  <xdr:twoCellAnchor>
    <xdr:from>
      <xdr:col>5</xdr:col>
      <xdr:colOff>323850</xdr:colOff>
      <xdr:row>68</xdr:row>
      <xdr:rowOff>0</xdr:rowOff>
    </xdr:from>
    <xdr:to>
      <xdr:col>5</xdr:col>
      <xdr:colOff>323850</xdr:colOff>
      <xdr:row>69</xdr:row>
      <xdr:rowOff>0</xdr:rowOff>
    </xdr:to>
    <xdr:cxnSp macro="">
      <xdr:nvCxnSpPr>
        <xdr:cNvPr id="13" name="Gerade Verbindung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>
          <a:off x="3895725" y="13592175"/>
          <a:ext cx="0" cy="1905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68</xdr:row>
      <xdr:rowOff>9525</xdr:rowOff>
    </xdr:from>
    <xdr:to>
      <xdr:col>5</xdr:col>
      <xdr:colOff>628650</xdr:colOff>
      <xdr:row>68</xdr:row>
      <xdr:rowOff>9525</xdr:rowOff>
    </xdr:to>
    <xdr:cxnSp macro="">
      <xdr:nvCxnSpPr>
        <xdr:cNvPr id="14" name="Gerade Verbindung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3895725" y="13601700"/>
          <a:ext cx="3048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304800</xdr:colOff>
      <xdr:row>68</xdr:row>
      <xdr:rowOff>0</xdr:rowOff>
    </xdr:from>
    <xdr:to>
      <xdr:col>6</xdr:col>
      <xdr:colOff>457200</xdr:colOff>
      <xdr:row>68</xdr:row>
      <xdr:rowOff>0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4629150" y="13592175"/>
          <a:ext cx="1524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68</xdr:row>
      <xdr:rowOff>9525</xdr:rowOff>
    </xdr:from>
    <xdr:to>
      <xdr:col>6</xdr:col>
      <xdr:colOff>457200</xdr:colOff>
      <xdr:row>68</xdr:row>
      <xdr:rowOff>190500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4781550" y="13601700"/>
          <a:ext cx="0" cy="1809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67</xdr:row>
      <xdr:rowOff>57149</xdr:rowOff>
    </xdr:from>
    <xdr:to>
      <xdr:col>8</xdr:col>
      <xdr:colOff>314325</xdr:colOff>
      <xdr:row>68</xdr:row>
      <xdr:rowOff>47624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5524500" y="13468349"/>
          <a:ext cx="647700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BH je VH</a:t>
          </a:r>
        </a:p>
      </xdr:txBody>
    </xdr:sp>
    <xdr:clientData/>
  </xdr:twoCellAnchor>
  <xdr:twoCellAnchor>
    <xdr:from>
      <xdr:col>7</xdr:col>
      <xdr:colOff>304800</xdr:colOff>
      <xdr:row>67</xdr:row>
      <xdr:rowOff>171450</xdr:rowOff>
    </xdr:from>
    <xdr:to>
      <xdr:col>7</xdr:col>
      <xdr:colOff>304800</xdr:colOff>
      <xdr:row>68</xdr:row>
      <xdr:rowOff>180975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>
          <a:off x="5429250" y="13582650"/>
          <a:ext cx="0" cy="1905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67</xdr:row>
      <xdr:rowOff>171450</xdr:rowOff>
    </xdr:from>
    <xdr:to>
      <xdr:col>7</xdr:col>
      <xdr:colOff>400050</xdr:colOff>
      <xdr:row>67</xdr:row>
      <xdr:rowOff>171450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>
          <a:off x="5438775" y="13582650"/>
          <a:ext cx="857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67</xdr:row>
      <xdr:rowOff>180975</xdr:rowOff>
    </xdr:from>
    <xdr:to>
      <xdr:col>8</xdr:col>
      <xdr:colOff>466725</xdr:colOff>
      <xdr:row>68</xdr:row>
      <xdr:rowOff>0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6191250" y="13592175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476250</xdr:colOff>
      <xdr:row>67</xdr:row>
      <xdr:rowOff>180975</xdr:rowOff>
    </xdr:from>
    <xdr:to>
      <xdr:col>8</xdr:col>
      <xdr:colOff>476250</xdr:colOff>
      <xdr:row>68</xdr:row>
      <xdr:rowOff>171450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>
          <a:off x="6334125" y="13592175"/>
          <a:ext cx="0" cy="17145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142876</xdr:colOff>
      <xdr:row>65</xdr:row>
      <xdr:rowOff>180975</xdr:rowOff>
    </xdr:from>
    <xdr:to>
      <xdr:col>7</xdr:col>
      <xdr:colOff>47625</xdr:colOff>
      <xdr:row>67</xdr:row>
      <xdr:rowOff>19050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 txBox="1"/>
      </xdr:nvSpPr>
      <xdr:spPr>
        <a:xfrm>
          <a:off x="4467226" y="13230225"/>
          <a:ext cx="704849" cy="2000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/Monats-VH</a:t>
          </a:r>
        </a:p>
      </xdr:txBody>
    </xdr:sp>
    <xdr:clientData/>
  </xdr:twoCellAnchor>
  <xdr:twoCellAnchor>
    <xdr:from>
      <xdr:col>7</xdr:col>
      <xdr:colOff>209550</xdr:colOff>
      <xdr:row>66</xdr:row>
      <xdr:rowOff>104775</xdr:rowOff>
    </xdr:from>
    <xdr:to>
      <xdr:col>7</xdr:col>
      <xdr:colOff>209550</xdr:colOff>
      <xdr:row>68</xdr:row>
      <xdr:rowOff>190500</xdr:rowOff>
    </xdr:to>
    <xdr:cxnSp macro="">
      <xdr:nvCxnSpPr>
        <xdr:cNvPr id="23" name="Gerade Verbindung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CxnSpPr/>
      </xdr:nvCxnSpPr>
      <xdr:spPr>
        <a:xfrm>
          <a:off x="5334000" y="13335000"/>
          <a:ext cx="0" cy="4476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228600</xdr:colOff>
      <xdr:row>66</xdr:row>
      <xdr:rowOff>114300</xdr:rowOff>
    </xdr:from>
    <xdr:to>
      <xdr:col>6</xdr:col>
      <xdr:colOff>133350</xdr:colOff>
      <xdr:row>66</xdr:row>
      <xdr:rowOff>114300</xdr:rowOff>
    </xdr:to>
    <xdr:cxnSp macro="">
      <xdr:nvCxnSpPr>
        <xdr:cNvPr id="24" name="Gerade Verbindung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CxnSpPr/>
      </xdr:nvCxnSpPr>
      <xdr:spPr>
        <a:xfrm>
          <a:off x="3800475" y="13344525"/>
          <a:ext cx="6572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69</xdr:row>
      <xdr:rowOff>0</xdr:rowOff>
    </xdr:from>
    <xdr:to>
      <xdr:col>6</xdr:col>
      <xdr:colOff>0</xdr:colOff>
      <xdr:row>70</xdr:row>
      <xdr:rowOff>9525</xdr:rowOff>
    </xdr:to>
    <xdr:cxnSp macro="">
      <xdr:nvCxnSpPr>
        <xdr:cNvPr id="25" name="Gerade Verbindung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CxnSpPr/>
      </xdr:nvCxnSpPr>
      <xdr:spPr>
        <a:xfrm>
          <a:off x="4324350" y="13782675"/>
          <a:ext cx="0" cy="2000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66</xdr:row>
      <xdr:rowOff>114300</xdr:rowOff>
    </xdr:from>
    <xdr:to>
      <xdr:col>5</xdr:col>
      <xdr:colOff>219075</xdr:colOff>
      <xdr:row>68</xdr:row>
      <xdr:rowOff>180975</xdr:rowOff>
    </xdr:to>
    <xdr:cxnSp macro="">
      <xdr:nvCxnSpPr>
        <xdr:cNvPr id="26" name="Gerade Verbindung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>
          <a:off x="3790950" y="13344525"/>
          <a:ext cx="0" cy="4286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66</xdr:row>
      <xdr:rowOff>104775</xdr:rowOff>
    </xdr:from>
    <xdr:to>
      <xdr:col>7</xdr:col>
      <xdr:colOff>209550</xdr:colOff>
      <xdr:row>66</xdr:row>
      <xdr:rowOff>104775</xdr:rowOff>
    </xdr:to>
    <xdr:cxnSp macro="">
      <xdr:nvCxnSpPr>
        <xdr:cNvPr id="27" name="Gerade Verbindung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>
          <a:off x="5162550" y="13335000"/>
          <a:ext cx="1714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64</xdr:row>
      <xdr:rowOff>104775</xdr:rowOff>
    </xdr:from>
    <xdr:to>
      <xdr:col>8</xdr:col>
      <xdr:colOff>171449</xdr:colOff>
      <xdr:row>65</xdr:row>
      <xdr:rowOff>133350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 txBox="1"/>
      </xdr:nvSpPr>
      <xdr:spPr>
        <a:xfrm>
          <a:off x="5257800" y="12973050"/>
          <a:ext cx="771524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/Monats-BH</a:t>
          </a:r>
        </a:p>
      </xdr:txBody>
    </xdr:sp>
    <xdr:clientData/>
  </xdr:twoCellAnchor>
  <xdr:twoCellAnchor>
    <xdr:from>
      <xdr:col>5</xdr:col>
      <xdr:colOff>114300</xdr:colOff>
      <xdr:row>65</xdr:row>
      <xdr:rowOff>23813</xdr:rowOff>
    </xdr:from>
    <xdr:to>
      <xdr:col>7</xdr:col>
      <xdr:colOff>133350</xdr:colOff>
      <xdr:row>65</xdr:row>
      <xdr:rowOff>28575</xdr:rowOff>
    </xdr:to>
    <xdr:cxnSp macro="">
      <xdr:nvCxnSpPr>
        <xdr:cNvPr id="29" name="Gerade Verbindung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>
          <a:endCxn id="28" idx="1"/>
        </xdr:cNvCxnSpPr>
      </xdr:nvCxnSpPr>
      <xdr:spPr>
        <a:xfrm flipV="1">
          <a:off x="3686175" y="13073063"/>
          <a:ext cx="1571625" cy="476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65</xdr:row>
      <xdr:rowOff>28575</xdr:rowOff>
    </xdr:from>
    <xdr:to>
      <xdr:col>5</xdr:col>
      <xdr:colOff>114300</xdr:colOff>
      <xdr:row>68</xdr:row>
      <xdr:rowOff>180975</xdr:rowOff>
    </xdr:to>
    <xdr:cxnSp macro="">
      <xdr:nvCxnSpPr>
        <xdr:cNvPr id="30" name="Gerade Verbindung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CxnSpPr/>
      </xdr:nvCxnSpPr>
      <xdr:spPr>
        <a:xfrm>
          <a:off x="3676650" y="13077825"/>
          <a:ext cx="9525" cy="6953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65</xdr:row>
      <xdr:rowOff>33337</xdr:rowOff>
    </xdr:from>
    <xdr:to>
      <xdr:col>8</xdr:col>
      <xdr:colOff>647700</xdr:colOff>
      <xdr:row>65</xdr:row>
      <xdr:rowOff>38100</xdr:rowOff>
    </xdr:to>
    <xdr:cxnSp macro="">
      <xdr:nvCxnSpPr>
        <xdr:cNvPr id="31" name="Gerade Verbindung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CxnSpPr/>
      </xdr:nvCxnSpPr>
      <xdr:spPr>
        <a:xfrm>
          <a:off x="6038850" y="13082587"/>
          <a:ext cx="466725" cy="476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638175</xdr:colOff>
      <xdr:row>65</xdr:row>
      <xdr:rowOff>38100</xdr:rowOff>
    </xdr:from>
    <xdr:to>
      <xdr:col>8</xdr:col>
      <xdr:colOff>647700</xdr:colOff>
      <xdr:row>68</xdr:row>
      <xdr:rowOff>180975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CxnSpPr/>
      </xdr:nvCxnSpPr>
      <xdr:spPr>
        <a:xfrm flipH="1">
          <a:off x="6496050" y="13087350"/>
          <a:ext cx="9525" cy="6858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628650</xdr:colOff>
      <xdr:row>87</xdr:row>
      <xdr:rowOff>66675</xdr:rowOff>
    </xdr:from>
    <xdr:to>
      <xdr:col>6</xdr:col>
      <xdr:colOff>219075</xdr:colOff>
      <xdr:row>88</xdr:row>
      <xdr:rowOff>66675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 txBox="1"/>
      </xdr:nvSpPr>
      <xdr:spPr>
        <a:xfrm>
          <a:off x="4200525" y="17325975"/>
          <a:ext cx="342900" cy="180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/12</a:t>
          </a:r>
        </a:p>
      </xdr:txBody>
    </xdr:sp>
    <xdr:clientData/>
  </xdr:twoCellAnchor>
  <xdr:twoCellAnchor>
    <xdr:from>
      <xdr:col>6</xdr:col>
      <xdr:colOff>476250</xdr:colOff>
      <xdr:row>87</xdr:row>
      <xdr:rowOff>0</xdr:rowOff>
    </xdr:from>
    <xdr:to>
      <xdr:col>6</xdr:col>
      <xdr:colOff>476250</xdr:colOff>
      <xdr:row>88</xdr:row>
      <xdr:rowOff>0</xdr:rowOff>
    </xdr:to>
    <xdr:cxnSp macro="">
      <xdr:nvCxnSpPr>
        <xdr:cNvPr id="34" name="Gerade Verbindung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/>
      </xdr:nvCxnSpPr>
      <xdr:spPr>
        <a:xfrm>
          <a:off x="4800600" y="17259300"/>
          <a:ext cx="0" cy="1809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88</xdr:row>
      <xdr:rowOff>9525</xdr:rowOff>
    </xdr:from>
    <xdr:to>
      <xdr:col>5</xdr:col>
      <xdr:colOff>628650</xdr:colOff>
      <xdr:row>88</xdr:row>
      <xdr:rowOff>9525</xdr:rowOff>
    </xdr:to>
    <xdr:cxnSp macro="">
      <xdr:nvCxnSpPr>
        <xdr:cNvPr id="35" name="Gerade Verbindung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CxnSpPr/>
      </xdr:nvCxnSpPr>
      <xdr:spPr>
        <a:xfrm>
          <a:off x="4076700" y="17449800"/>
          <a:ext cx="1238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88</xdr:row>
      <xdr:rowOff>0</xdr:rowOff>
    </xdr:from>
    <xdr:to>
      <xdr:col>6</xdr:col>
      <xdr:colOff>457200</xdr:colOff>
      <xdr:row>88</xdr:row>
      <xdr:rowOff>0</xdr:rowOff>
    </xdr:to>
    <xdr:cxnSp macro="">
      <xdr:nvCxnSpPr>
        <xdr:cNvPr id="36" name="Gerade Verbindung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CxnSpPr/>
      </xdr:nvCxnSpPr>
      <xdr:spPr>
        <a:xfrm>
          <a:off x="4552950" y="17440275"/>
          <a:ext cx="2286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87</xdr:row>
      <xdr:rowOff>57149</xdr:rowOff>
    </xdr:from>
    <xdr:to>
      <xdr:col>8</xdr:col>
      <xdr:colOff>314325</xdr:colOff>
      <xdr:row>88</xdr:row>
      <xdr:rowOff>47624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 txBox="1"/>
      </xdr:nvSpPr>
      <xdr:spPr>
        <a:xfrm>
          <a:off x="5524500" y="17316449"/>
          <a:ext cx="647700" cy="1714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VH je BH</a:t>
          </a:r>
        </a:p>
      </xdr:txBody>
    </xdr:sp>
    <xdr:clientData/>
  </xdr:twoCellAnchor>
  <xdr:twoCellAnchor>
    <xdr:from>
      <xdr:col>8</xdr:col>
      <xdr:colOff>476250</xdr:colOff>
      <xdr:row>86</xdr:row>
      <xdr:rowOff>180975</xdr:rowOff>
    </xdr:from>
    <xdr:to>
      <xdr:col>8</xdr:col>
      <xdr:colOff>476250</xdr:colOff>
      <xdr:row>88</xdr:row>
      <xdr:rowOff>0</xdr:rowOff>
    </xdr:to>
    <xdr:cxnSp macro="">
      <xdr:nvCxnSpPr>
        <xdr:cNvPr id="38" name="Gerade Verbindung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CxnSpPr/>
      </xdr:nvCxnSpPr>
      <xdr:spPr>
        <a:xfrm>
          <a:off x="6334125" y="17249775"/>
          <a:ext cx="0" cy="1905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314325</xdr:colOff>
      <xdr:row>87</xdr:row>
      <xdr:rowOff>171450</xdr:rowOff>
    </xdr:from>
    <xdr:to>
      <xdr:col>7</xdr:col>
      <xdr:colOff>400050</xdr:colOff>
      <xdr:row>87</xdr:row>
      <xdr:rowOff>171450</xdr:rowOff>
    </xdr:to>
    <xdr:cxnSp macro="">
      <xdr:nvCxnSpPr>
        <xdr:cNvPr id="39" name="Gerade Verbindung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CxnSpPr/>
      </xdr:nvCxnSpPr>
      <xdr:spPr>
        <a:xfrm>
          <a:off x="5438775" y="17430750"/>
          <a:ext cx="857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333375</xdr:colOff>
      <xdr:row>87</xdr:row>
      <xdr:rowOff>180975</xdr:rowOff>
    </xdr:from>
    <xdr:to>
      <xdr:col>8</xdr:col>
      <xdr:colOff>466725</xdr:colOff>
      <xdr:row>88</xdr:row>
      <xdr:rowOff>0</xdr:rowOff>
    </xdr:to>
    <xdr:cxnSp macro="">
      <xdr:nvCxnSpPr>
        <xdr:cNvPr id="40" name="Gerade Verbindung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CxnSpPr/>
      </xdr:nvCxnSpPr>
      <xdr:spPr>
        <a:xfrm flipV="1">
          <a:off x="6191250" y="17440275"/>
          <a:ext cx="1333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87</xdr:row>
      <xdr:rowOff>9525</xdr:rowOff>
    </xdr:from>
    <xdr:to>
      <xdr:col>5</xdr:col>
      <xdr:colOff>514350</xdr:colOff>
      <xdr:row>88</xdr:row>
      <xdr:rowOff>9525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CxnSpPr/>
      </xdr:nvCxnSpPr>
      <xdr:spPr>
        <a:xfrm flipV="1">
          <a:off x="4086225" y="17268825"/>
          <a:ext cx="0" cy="1809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87</xdr:row>
      <xdr:rowOff>0</xdr:rowOff>
    </xdr:from>
    <xdr:to>
      <xdr:col>7</xdr:col>
      <xdr:colOff>304800</xdr:colOff>
      <xdr:row>88</xdr:row>
      <xdr:rowOff>0</xdr:rowOff>
    </xdr:to>
    <xdr:cxnSp macro="">
      <xdr:nvCxnSpPr>
        <xdr:cNvPr id="42" name="Gerade Verbindung mit Pfeil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CxnSpPr/>
      </xdr:nvCxnSpPr>
      <xdr:spPr>
        <a:xfrm flipV="1">
          <a:off x="5429250" y="17259300"/>
          <a:ext cx="0" cy="18097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85726</xdr:colOff>
      <xdr:row>89</xdr:row>
      <xdr:rowOff>0</xdr:rowOff>
    </xdr:from>
    <xdr:to>
      <xdr:col>7</xdr:col>
      <xdr:colOff>38100</xdr:colOff>
      <xdr:row>90</xdr:row>
      <xdr:rowOff>19050</xdr:rowOff>
    </xdr:to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/>
      </xdr:nvSpPr>
      <xdr:spPr>
        <a:xfrm>
          <a:off x="4410076" y="17621250"/>
          <a:ext cx="752474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*Monats-VH</a:t>
          </a:r>
        </a:p>
      </xdr:txBody>
    </xdr:sp>
    <xdr:clientData/>
  </xdr:twoCellAnchor>
  <xdr:twoCellAnchor>
    <xdr:from>
      <xdr:col>5</xdr:col>
      <xdr:colOff>400050</xdr:colOff>
      <xdr:row>89</xdr:row>
      <xdr:rowOff>104775</xdr:rowOff>
    </xdr:from>
    <xdr:to>
      <xdr:col>6</xdr:col>
      <xdr:colOff>85726</xdr:colOff>
      <xdr:row>89</xdr:row>
      <xdr:rowOff>104775</xdr:rowOff>
    </xdr:to>
    <xdr:cxnSp macro="">
      <xdr:nvCxnSpPr>
        <xdr:cNvPr id="44" name="Gerade Verbindung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CxnSpPr>
          <a:endCxn id="43" idx="1"/>
        </xdr:cNvCxnSpPr>
      </xdr:nvCxnSpPr>
      <xdr:spPr>
        <a:xfrm>
          <a:off x="3971925" y="17726025"/>
          <a:ext cx="43815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390525</xdr:colOff>
      <xdr:row>86</xdr:row>
      <xdr:rowOff>171450</xdr:rowOff>
    </xdr:from>
    <xdr:to>
      <xdr:col>5</xdr:col>
      <xdr:colOff>390525</xdr:colOff>
      <xdr:row>89</xdr:row>
      <xdr:rowOff>114300</xdr:rowOff>
    </xdr:to>
    <xdr:cxnSp macro="">
      <xdr:nvCxnSpPr>
        <xdr:cNvPr id="45" name="Gerade Verbindung mit Pfeil 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CxnSpPr/>
      </xdr:nvCxnSpPr>
      <xdr:spPr>
        <a:xfrm flipV="1">
          <a:off x="3962400" y="17240250"/>
          <a:ext cx="0" cy="495300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190500</xdr:colOff>
      <xdr:row>87</xdr:row>
      <xdr:rowOff>0</xdr:rowOff>
    </xdr:from>
    <xdr:to>
      <xdr:col>7</xdr:col>
      <xdr:colOff>190500</xdr:colOff>
      <xdr:row>89</xdr:row>
      <xdr:rowOff>142875</xdr:rowOff>
    </xdr:to>
    <xdr:cxnSp macro="">
      <xdr:nvCxnSpPr>
        <xdr:cNvPr id="46" name="Gerade Verbindung 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CxnSpPr/>
      </xdr:nvCxnSpPr>
      <xdr:spPr>
        <a:xfrm>
          <a:off x="5314950" y="17259300"/>
          <a:ext cx="0" cy="5048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89</xdr:row>
      <xdr:rowOff>133350</xdr:rowOff>
    </xdr:from>
    <xdr:to>
      <xdr:col>7</xdr:col>
      <xdr:colOff>190500</xdr:colOff>
      <xdr:row>89</xdr:row>
      <xdr:rowOff>133350</xdr:rowOff>
    </xdr:to>
    <xdr:cxnSp macro="">
      <xdr:nvCxnSpPr>
        <xdr:cNvPr id="47" name="Gerade Verbindung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CxnSpPr/>
      </xdr:nvCxnSpPr>
      <xdr:spPr>
        <a:xfrm>
          <a:off x="5153025" y="17754600"/>
          <a:ext cx="1619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200025</xdr:colOff>
      <xdr:row>90</xdr:row>
      <xdr:rowOff>76200</xdr:rowOff>
    </xdr:from>
    <xdr:to>
      <xdr:col>8</xdr:col>
      <xdr:colOff>238124</xdr:colOff>
      <xdr:row>91</xdr:row>
      <xdr:rowOff>95250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/>
      </xdr:nvSpPr>
      <xdr:spPr>
        <a:xfrm>
          <a:off x="5324475" y="17887950"/>
          <a:ext cx="771524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800">
              <a:latin typeface="Arial" pitchFamily="34" charset="0"/>
              <a:cs typeface="Arial" pitchFamily="34" charset="0"/>
            </a:rPr>
            <a:t>/Monats-BH</a:t>
          </a:r>
        </a:p>
      </xdr:txBody>
    </xdr:sp>
    <xdr:clientData/>
  </xdr:twoCellAnchor>
  <xdr:twoCellAnchor>
    <xdr:from>
      <xdr:col>5</xdr:col>
      <xdr:colOff>190500</xdr:colOff>
      <xdr:row>87</xdr:row>
      <xdr:rowOff>9525</xdr:rowOff>
    </xdr:from>
    <xdr:to>
      <xdr:col>5</xdr:col>
      <xdr:colOff>190500</xdr:colOff>
      <xdr:row>91</xdr:row>
      <xdr:rowOff>0</xdr:rowOff>
    </xdr:to>
    <xdr:cxnSp macro="">
      <xdr:nvCxnSpPr>
        <xdr:cNvPr id="49" name="Gerade Verbindung mit Pfeil 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CxnSpPr/>
      </xdr:nvCxnSpPr>
      <xdr:spPr>
        <a:xfrm flipV="1">
          <a:off x="3762375" y="17268825"/>
          <a:ext cx="0" cy="733425"/>
        </a:xfrm>
        <a:prstGeom prst="straightConnector1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90</xdr:row>
      <xdr:rowOff>180975</xdr:rowOff>
    </xdr:from>
    <xdr:to>
      <xdr:col>7</xdr:col>
      <xdr:colOff>200025</xdr:colOff>
      <xdr:row>91</xdr:row>
      <xdr:rowOff>9525</xdr:rowOff>
    </xdr:to>
    <xdr:cxnSp macro="">
      <xdr:nvCxnSpPr>
        <xdr:cNvPr id="50" name="Gerade Verbindung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CxnSpPr>
          <a:endCxn id="48" idx="1"/>
        </xdr:cNvCxnSpPr>
      </xdr:nvCxnSpPr>
      <xdr:spPr>
        <a:xfrm flipV="1">
          <a:off x="3762375" y="17992725"/>
          <a:ext cx="1562100" cy="190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257175</xdr:colOff>
      <xdr:row>91</xdr:row>
      <xdr:rowOff>28575</xdr:rowOff>
    </xdr:from>
    <xdr:to>
      <xdr:col>8</xdr:col>
      <xdr:colOff>619125</xdr:colOff>
      <xdr:row>91</xdr:row>
      <xdr:rowOff>28577</xdr:rowOff>
    </xdr:to>
    <xdr:cxnSp macro="">
      <xdr:nvCxnSpPr>
        <xdr:cNvPr id="51" name="Gerade Verbindung 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CxnSpPr/>
      </xdr:nvCxnSpPr>
      <xdr:spPr>
        <a:xfrm flipV="1">
          <a:off x="6115050" y="18030825"/>
          <a:ext cx="361950" cy="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619125</xdr:colOff>
      <xdr:row>87</xdr:row>
      <xdr:rowOff>0</xdr:rowOff>
    </xdr:from>
    <xdr:to>
      <xdr:col>8</xdr:col>
      <xdr:colOff>619125</xdr:colOff>
      <xdr:row>91</xdr:row>
      <xdr:rowOff>38100</xdr:rowOff>
    </xdr:to>
    <xdr:cxnSp macro="">
      <xdr:nvCxnSpPr>
        <xdr:cNvPr id="52" name="Gerade Verbindung 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CxnSpPr/>
      </xdr:nvCxnSpPr>
      <xdr:spPr>
        <a:xfrm>
          <a:off x="6477000" y="17259300"/>
          <a:ext cx="0" cy="7810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</xdr:row>
      <xdr:rowOff>0</xdr:rowOff>
    </xdr:from>
    <xdr:to>
      <xdr:col>8</xdr:col>
      <xdr:colOff>57150</xdr:colOff>
      <xdr:row>5</xdr:row>
      <xdr:rowOff>0</xdr:rowOff>
    </xdr:to>
    <xdr:cxnSp macro="">
      <xdr:nvCxnSpPr>
        <xdr:cNvPr id="53" name="Gerade Verbindung 53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CxnSpPr/>
      </xdr:nvCxnSpPr>
      <xdr:spPr>
        <a:xfrm>
          <a:off x="2724150" y="952500"/>
          <a:ext cx="319087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5</xdr:row>
      <xdr:rowOff>0</xdr:rowOff>
    </xdr:from>
    <xdr:to>
      <xdr:col>8</xdr:col>
      <xdr:colOff>47625</xdr:colOff>
      <xdr:row>6</xdr:row>
      <xdr:rowOff>190500</xdr:rowOff>
    </xdr:to>
    <xdr:cxnSp macro="">
      <xdr:nvCxnSpPr>
        <xdr:cNvPr id="54" name="Gerade Verbindung mit Pfeil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CxnSpPr/>
      </xdr:nvCxnSpPr>
      <xdr:spPr>
        <a:xfrm>
          <a:off x="5905500" y="952500"/>
          <a:ext cx="0" cy="390525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390525</xdr:colOff>
      <xdr:row>50</xdr:row>
      <xdr:rowOff>104775</xdr:rowOff>
    </xdr:from>
    <xdr:to>
      <xdr:col>7</xdr:col>
      <xdr:colOff>676275</xdr:colOff>
      <xdr:row>50</xdr:row>
      <xdr:rowOff>104775</xdr:rowOff>
    </xdr:to>
    <xdr:cxnSp macro="">
      <xdr:nvCxnSpPr>
        <xdr:cNvPr id="55" name="Gerade Verbindung mit Pfeil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CxnSpPr/>
      </xdr:nvCxnSpPr>
      <xdr:spPr>
        <a:xfrm>
          <a:off x="5514975" y="10134600"/>
          <a:ext cx="285750" cy="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8</xdr:row>
      <xdr:rowOff>0</xdr:rowOff>
    </xdr:to>
    <xdr:cxnSp macro="">
      <xdr:nvCxnSpPr>
        <xdr:cNvPr id="60" name="Gerade Verbindung mit Pfeil 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CxnSpPr/>
      </xdr:nvCxnSpPr>
      <xdr:spPr>
        <a:xfrm>
          <a:off x="381000" y="1171575"/>
          <a:ext cx="0" cy="390525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400050</xdr:colOff>
      <xdr:row>9</xdr:row>
      <xdr:rowOff>104775</xdr:rowOff>
    </xdr:from>
    <xdr:to>
      <xdr:col>6</xdr:col>
      <xdr:colOff>733425</xdr:colOff>
      <xdr:row>9</xdr:row>
      <xdr:rowOff>104775</xdr:rowOff>
    </xdr:to>
    <xdr:cxnSp macro="">
      <xdr:nvCxnSpPr>
        <xdr:cNvPr id="61" name="Gerade Verbindung mit Pfeil 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CxnSpPr/>
      </xdr:nvCxnSpPr>
      <xdr:spPr>
        <a:xfrm>
          <a:off x="3162300" y="1857375"/>
          <a:ext cx="1933575" cy="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209550</xdr:colOff>
      <xdr:row>8</xdr:row>
      <xdr:rowOff>66675</xdr:rowOff>
    </xdr:from>
    <xdr:to>
      <xdr:col>4</xdr:col>
      <xdr:colOff>314325</xdr:colOff>
      <xdr:row>10</xdr:row>
      <xdr:rowOff>152400</xdr:rowOff>
    </xdr:to>
    <xdr:sp macro="" textlink="">
      <xdr:nvSpPr>
        <xdr:cNvPr id="64" name="Geschweifte Klammer rechts 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/>
      </xdr:nvSpPr>
      <xdr:spPr>
        <a:xfrm>
          <a:off x="2971800" y="1628775"/>
          <a:ext cx="104775" cy="466725"/>
        </a:xfrm>
        <a:prstGeom prst="rightBrace">
          <a:avLst/>
        </a:prstGeom>
        <a:noFill/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6</xdr:col>
      <xdr:colOff>38100</xdr:colOff>
      <xdr:row>2</xdr:row>
      <xdr:rowOff>104775</xdr:rowOff>
    </xdr:from>
    <xdr:to>
      <xdr:col>6</xdr:col>
      <xdr:colOff>733425</xdr:colOff>
      <xdr:row>2</xdr:row>
      <xdr:rowOff>104775</xdr:rowOff>
    </xdr:to>
    <xdr:cxnSp macro="">
      <xdr:nvCxnSpPr>
        <xdr:cNvPr id="65" name="Gerade Verbindung mit Pfeil 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CxnSpPr/>
      </xdr:nvCxnSpPr>
      <xdr:spPr>
        <a:xfrm>
          <a:off x="4400550" y="495300"/>
          <a:ext cx="695325" cy="0"/>
        </a:xfrm>
        <a:prstGeom prst="straightConnector1">
          <a:avLst/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8</xdr:row>
      <xdr:rowOff>133350</xdr:rowOff>
    </xdr:from>
    <xdr:to>
      <xdr:col>0</xdr:col>
      <xdr:colOff>2143125</xdr:colOff>
      <xdr:row>8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ShapeType="1"/>
        </xdr:cNvSpPr>
      </xdr:nvSpPr>
      <xdr:spPr bwMode="auto">
        <a:xfrm flipH="1">
          <a:off x="1476375" y="172402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2171700</xdr:colOff>
      <xdr:row>7</xdr:row>
      <xdr:rowOff>142875</xdr:rowOff>
    </xdr:from>
    <xdr:to>
      <xdr:col>0</xdr:col>
      <xdr:colOff>2171700</xdr:colOff>
      <xdr:row>8</xdr:row>
      <xdr:rowOff>133350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ShapeType="1"/>
        </xdr:cNvSpPr>
      </xdr:nvSpPr>
      <xdr:spPr bwMode="auto">
        <a:xfrm flipV="1">
          <a:off x="2171700" y="15240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1895475</xdr:colOff>
      <xdr:row>7</xdr:row>
      <xdr:rowOff>161925</xdr:rowOff>
    </xdr:from>
    <xdr:to>
      <xdr:col>0</xdr:col>
      <xdr:colOff>1933575</xdr:colOff>
      <xdr:row>7</xdr:row>
      <xdr:rowOff>161925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>
          <a:off x="1895475" y="142875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7</xdr:row>
      <xdr:rowOff>133350</xdr:rowOff>
    </xdr:from>
    <xdr:to>
      <xdr:col>0</xdr:col>
      <xdr:colOff>2143125</xdr:colOff>
      <xdr:row>7</xdr:row>
      <xdr:rowOff>133350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AFD312-ED35-4173-88A6-19F1ADF0C667}"/>
            </a:ext>
          </a:extLst>
        </xdr:cNvPr>
        <xdr:cNvSpPr>
          <a:spLocks noChangeShapeType="1"/>
        </xdr:cNvSpPr>
      </xdr:nvSpPr>
      <xdr:spPr bwMode="auto">
        <a:xfrm flipH="1">
          <a:off x="1476375" y="15240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2171700</xdr:colOff>
      <xdr:row>6</xdr:row>
      <xdr:rowOff>142875</xdr:rowOff>
    </xdr:from>
    <xdr:to>
      <xdr:col>0</xdr:col>
      <xdr:colOff>2171700</xdr:colOff>
      <xdr:row>7</xdr:row>
      <xdr:rowOff>133350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9676883E-0B3D-4884-9092-FC827AECF6A2}"/>
            </a:ext>
          </a:extLst>
        </xdr:cNvPr>
        <xdr:cNvSpPr>
          <a:spLocks noChangeShapeType="1"/>
        </xdr:cNvSpPr>
      </xdr:nvSpPr>
      <xdr:spPr bwMode="auto">
        <a:xfrm flipV="1">
          <a:off x="2171700" y="13239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1895475</xdr:colOff>
      <xdr:row>6</xdr:row>
      <xdr:rowOff>161925</xdr:rowOff>
    </xdr:from>
    <xdr:to>
      <xdr:col>0</xdr:col>
      <xdr:colOff>1933575</xdr:colOff>
      <xdr:row>6</xdr:row>
      <xdr:rowOff>161925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24652D84-8CCC-454B-8B51-FB0609042F83}"/>
            </a:ext>
          </a:extLst>
        </xdr:cNvPr>
        <xdr:cNvSpPr>
          <a:spLocks noChangeShapeType="1"/>
        </xdr:cNvSpPr>
      </xdr:nvSpPr>
      <xdr:spPr bwMode="auto">
        <a:xfrm>
          <a:off x="1895475" y="1343025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73"/>
  <sheetViews>
    <sheetView showGridLines="0" zoomScaleNormal="100" workbookViewId="0">
      <selection activeCell="A7" sqref="A7:F41"/>
    </sheetView>
  </sheetViews>
  <sheetFormatPr baseColWidth="10" defaultRowHeight="18" x14ac:dyDescent="0.25"/>
  <cols>
    <col min="1" max="1" width="23" style="6" customWidth="1"/>
    <col min="2" max="2" width="9.33203125" style="6" customWidth="1"/>
    <col min="3" max="3" width="6.44140625" style="6" customWidth="1"/>
    <col min="4" max="4" width="11.109375" style="6" customWidth="1"/>
    <col min="5" max="5" width="3" style="6" customWidth="1"/>
    <col min="6" max="6" width="15.21875" style="6" customWidth="1"/>
    <col min="7" max="7" width="8.88671875" style="6" customWidth="1"/>
    <col min="8" max="16384" width="11.5546875" style="6"/>
  </cols>
  <sheetData>
    <row r="3" spans="1:6" customFormat="1" x14ac:dyDescent="0.25">
      <c r="A3" s="7" t="s">
        <v>2</v>
      </c>
      <c r="B3" s="7"/>
      <c r="C3" s="4"/>
      <c r="D3" s="6"/>
      <c r="E3" s="6"/>
      <c r="F3" s="6"/>
    </row>
    <row r="4" spans="1:6" customFormat="1" x14ac:dyDescent="0.25">
      <c r="A4" s="7"/>
      <c r="B4" s="7"/>
      <c r="C4" s="4"/>
      <c r="D4" s="6"/>
      <c r="E4" s="6"/>
      <c r="F4" s="6"/>
    </row>
    <row r="5" spans="1:6" customFormat="1" x14ac:dyDescent="0.25">
      <c r="A5" s="4"/>
      <c r="B5" s="7"/>
      <c r="C5" s="4"/>
      <c r="D5" s="6"/>
      <c r="E5" s="6"/>
      <c r="F5" s="6"/>
    </row>
    <row r="6" spans="1:6" customFormat="1" x14ac:dyDescent="0.25">
      <c r="A6" s="6"/>
      <c r="B6" s="6"/>
      <c r="C6" s="6"/>
      <c r="D6" s="6"/>
      <c r="E6" s="6"/>
      <c r="F6" s="6"/>
    </row>
    <row r="7" spans="1:6" customFormat="1" ht="15" x14ac:dyDescent="0.2">
      <c r="A7" s="10"/>
      <c r="B7" s="11"/>
      <c r="C7" s="11"/>
      <c r="D7" s="12"/>
      <c r="E7" s="11"/>
      <c r="F7" s="13"/>
    </row>
    <row r="8" spans="1:6" customFormat="1" ht="15" x14ac:dyDescent="0.2">
      <c r="A8" s="14" t="s">
        <v>185</v>
      </c>
      <c r="B8" s="4"/>
      <c r="C8" s="4"/>
      <c r="D8" s="4"/>
      <c r="E8" s="4"/>
      <c r="F8" s="15"/>
    </row>
    <row r="9" spans="1:6" customFormat="1" ht="15" x14ac:dyDescent="0.2">
      <c r="A9" s="14" t="s">
        <v>184</v>
      </c>
      <c r="B9" s="4"/>
      <c r="C9" s="4"/>
      <c r="D9" s="4"/>
      <c r="E9" s="4"/>
      <c r="F9" s="15"/>
    </row>
    <row r="10" spans="1:6" customFormat="1" ht="15" x14ac:dyDescent="0.2">
      <c r="A10" s="14"/>
      <c r="B10" s="4"/>
      <c r="C10" s="4"/>
      <c r="D10" s="4"/>
      <c r="E10" s="4"/>
      <c r="F10" s="15"/>
    </row>
    <row r="11" spans="1:6" customFormat="1" ht="15" x14ac:dyDescent="0.2">
      <c r="A11" s="16"/>
      <c r="B11" s="17"/>
      <c r="C11" s="17"/>
      <c r="D11" s="17"/>
      <c r="E11" s="17"/>
      <c r="F11" s="18"/>
    </row>
    <row r="12" spans="1:6" customFormat="1" ht="15" x14ac:dyDescent="0.2">
      <c r="A12" s="16" t="s">
        <v>3</v>
      </c>
      <c r="B12" s="17"/>
      <c r="C12" s="17"/>
      <c r="D12" s="17"/>
      <c r="E12" s="17"/>
      <c r="F12" s="39">
        <v>40000</v>
      </c>
    </row>
    <row r="13" spans="1:6" customFormat="1" ht="15" x14ac:dyDescent="0.2">
      <c r="A13" s="16"/>
      <c r="B13" s="17"/>
      <c r="C13" s="17"/>
      <c r="D13" s="17"/>
      <c r="E13" s="17"/>
      <c r="F13" s="18"/>
    </row>
    <row r="14" spans="1:6" customFormat="1" ht="15" x14ac:dyDescent="0.2">
      <c r="A14" s="16" t="s">
        <v>4</v>
      </c>
      <c r="B14" s="17"/>
      <c r="C14" s="17"/>
      <c r="D14" s="17"/>
      <c r="E14" s="17"/>
      <c r="F14" s="40">
        <v>8</v>
      </c>
    </row>
    <row r="15" spans="1:6" customFormat="1" ht="15" x14ac:dyDescent="0.2">
      <c r="A15" s="16" t="s">
        <v>5</v>
      </c>
      <c r="B15" s="17"/>
      <c r="C15" s="17"/>
      <c r="D15" s="17"/>
      <c r="E15" s="17"/>
      <c r="F15" s="18"/>
    </row>
    <row r="16" spans="1:6" customFormat="1" ht="15" x14ac:dyDescent="0.2">
      <c r="A16" s="16"/>
      <c r="B16" s="17"/>
      <c r="C16" s="17"/>
      <c r="D16" s="17"/>
      <c r="E16" s="17"/>
      <c r="F16" s="18"/>
    </row>
    <row r="17" spans="1:6" customFormat="1" ht="15" x14ac:dyDescent="0.2">
      <c r="A17" s="16" t="s">
        <v>6</v>
      </c>
      <c r="B17" s="17"/>
      <c r="C17" s="17"/>
      <c r="D17" s="17"/>
      <c r="E17" s="17"/>
      <c r="F17" s="40">
        <v>800</v>
      </c>
    </row>
    <row r="18" spans="1:6" customFormat="1" ht="15" x14ac:dyDescent="0.2">
      <c r="A18" s="16"/>
      <c r="B18" s="17"/>
      <c r="C18" s="17"/>
      <c r="D18" s="17"/>
      <c r="E18" s="17"/>
      <c r="F18" s="18"/>
    </row>
    <row r="19" spans="1:6" customFormat="1" ht="15" x14ac:dyDescent="0.2">
      <c r="A19" s="16" t="s">
        <v>7</v>
      </c>
      <c r="B19" s="17"/>
      <c r="C19" s="17"/>
      <c r="D19" s="17"/>
      <c r="E19" s="17"/>
      <c r="F19" s="39">
        <v>60000</v>
      </c>
    </row>
    <row r="20" spans="1:6" customFormat="1" ht="15" x14ac:dyDescent="0.2">
      <c r="A20" s="16"/>
      <c r="B20" s="17"/>
      <c r="C20" s="17"/>
      <c r="D20" s="17"/>
      <c r="E20" s="17"/>
      <c r="F20" s="18"/>
    </row>
    <row r="21" spans="1:6" customFormat="1" ht="15" x14ac:dyDescent="0.2">
      <c r="A21" s="16" t="s">
        <v>8</v>
      </c>
      <c r="B21" s="17"/>
      <c r="C21" s="17"/>
      <c r="D21" s="41">
        <f>100%/F14</f>
        <v>0.125</v>
      </c>
      <c r="E21" s="19"/>
      <c r="F21" s="36">
        <f>D21*F19</f>
        <v>7500</v>
      </c>
    </row>
    <row r="22" spans="1:6" customFormat="1" ht="15" x14ac:dyDescent="0.2">
      <c r="A22" s="16"/>
      <c r="B22" s="17"/>
      <c r="C22" s="17"/>
      <c r="D22" s="17"/>
      <c r="E22" s="17"/>
      <c r="F22" s="18"/>
    </row>
    <row r="23" spans="1:6" customFormat="1" ht="15" x14ac:dyDescent="0.2">
      <c r="A23" s="16" t="s">
        <v>9</v>
      </c>
      <c r="B23" s="17"/>
      <c r="C23" s="17"/>
      <c r="D23" s="42">
        <v>0.06</v>
      </c>
      <c r="E23" s="20"/>
      <c r="F23" s="36">
        <f>D23*F12/2</f>
        <v>1200</v>
      </c>
    </row>
    <row r="24" spans="1:6" customFormat="1" ht="15" x14ac:dyDescent="0.2">
      <c r="A24" s="16" t="s">
        <v>10</v>
      </c>
      <c r="B24" s="17"/>
      <c r="C24" s="17"/>
      <c r="D24" s="17"/>
      <c r="E24" s="17"/>
      <c r="F24" s="18"/>
    </row>
    <row r="25" spans="1:6" customFormat="1" ht="15" x14ac:dyDescent="0.2">
      <c r="A25" s="16"/>
      <c r="B25" s="17"/>
      <c r="C25" s="17"/>
      <c r="D25" s="17"/>
      <c r="E25" s="17"/>
      <c r="F25" s="18"/>
    </row>
    <row r="26" spans="1:6" customFormat="1" ht="15" x14ac:dyDescent="0.2">
      <c r="A26" s="16" t="s">
        <v>11</v>
      </c>
      <c r="B26" s="43">
        <v>20</v>
      </c>
      <c r="C26" s="21" t="s">
        <v>12</v>
      </c>
      <c r="D26" s="44">
        <v>6</v>
      </c>
      <c r="E26" s="22"/>
      <c r="F26" s="37">
        <f>B26*D26*12</f>
        <v>1440</v>
      </c>
    </row>
    <row r="27" spans="1:6" customFormat="1" ht="15" x14ac:dyDescent="0.2">
      <c r="A27" s="16"/>
      <c r="B27" s="17"/>
      <c r="C27" s="17"/>
      <c r="D27" s="17"/>
      <c r="E27" s="17"/>
      <c r="F27" s="18"/>
    </row>
    <row r="28" spans="1:6" customFormat="1" ht="15" x14ac:dyDescent="0.2">
      <c r="A28" s="16" t="s">
        <v>13</v>
      </c>
      <c r="B28" s="17"/>
      <c r="C28" s="17"/>
      <c r="D28" s="17"/>
      <c r="E28" s="17"/>
      <c r="F28" s="39">
        <v>1800</v>
      </c>
    </row>
    <row r="29" spans="1:6" customFormat="1" ht="15" x14ac:dyDescent="0.2">
      <c r="A29" s="16"/>
      <c r="B29" s="17"/>
      <c r="C29" s="17"/>
      <c r="D29" s="17"/>
      <c r="E29" s="17"/>
      <c r="F29" s="18"/>
    </row>
    <row r="30" spans="1:6" customFormat="1" ht="15" x14ac:dyDescent="0.2">
      <c r="A30" s="16" t="s">
        <v>14</v>
      </c>
      <c r="B30" s="17"/>
      <c r="C30" s="17"/>
      <c r="D30" s="17"/>
      <c r="E30" s="17"/>
      <c r="F30" s="39">
        <v>800</v>
      </c>
    </row>
    <row r="31" spans="1:6" customFormat="1" ht="15" x14ac:dyDescent="0.2">
      <c r="A31" s="16"/>
      <c r="B31" s="17"/>
      <c r="C31" s="17"/>
      <c r="D31" s="17"/>
      <c r="E31" s="17"/>
      <c r="F31" s="23"/>
    </row>
    <row r="32" spans="1:6" customFormat="1" ht="15" x14ac:dyDescent="0.2">
      <c r="A32" s="16"/>
      <c r="B32" s="17"/>
      <c r="C32" s="17"/>
      <c r="D32" s="17"/>
      <c r="E32" s="17"/>
      <c r="F32" s="18"/>
    </row>
    <row r="33" spans="1:7" customFormat="1" ht="15" x14ac:dyDescent="0.2">
      <c r="A33" s="16" t="s">
        <v>15</v>
      </c>
      <c r="B33" s="45">
        <v>30</v>
      </c>
      <c r="C33" s="21" t="s">
        <v>16</v>
      </c>
      <c r="D33" s="46">
        <v>0.2</v>
      </c>
      <c r="E33" s="17"/>
      <c r="F33" s="37">
        <f>B33*D33*F17</f>
        <v>4800</v>
      </c>
    </row>
    <row r="34" spans="1:7" customFormat="1" ht="15.75" x14ac:dyDescent="0.25">
      <c r="A34" s="16"/>
      <c r="B34" s="24"/>
      <c r="C34" s="17"/>
      <c r="D34" s="17"/>
      <c r="E34" s="17"/>
      <c r="F34" s="18"/>
    </row>
    <row r="35" spans="1:7" customFormat="1" ht="15.75" x14ac:dyDescent="0.25">
      <c r="A35" s="25" t="s">
        <v>0</v>
      </c>
      <c r="B35" s="17"/>
      <c r="C35" s="24"/>
      <c r="D35" s="24"/>
      <c r="E35" s="24"/>
      <c r="F35" s="47">
        <f>SUM(F21:F33)</f>
        <v>17540</v>
      </c>
    </row>
    <row r="36" spans="1:7" customFormat="1" x14ac:dyDescent="0.25">
      <c r="A36" s="25"/>
      <c r="B36" s="224" t="s">
        <v>1</v>
      </c>
      <c r="C36" s="24"/>
      <c r="D36" s="24"/>
      <c r="E36" s="24"/>
      <c r="F36" s="26"/>
      <c r="G36" s="6"/>
    </row>
    <row r="37" spans="1:7" customFormat="1" ht="15" customHeight="1" x14ac:dyDescent="0.25">
      <c r="A37" s="225" t="s">
        <v>17</v>
      </c>
      <c r="B37" s="224"/>
      <c r="C37" s="226" t="s">
        <v>0</v>
      </c>
      <c r="D37" s="226"/>
      <c r="E37" s="227" t="s">
        <v>1</v>
      </c>
      <c r="F37" s="27">
        <f>F35</f>
        <v>17540</v>
      </c>
      <c r="G37" s="6"/>
    </row>
    <row r="38" spans="1:7" customFormat="1" ht="27.75" customHeight="1" x14ac:dyDescent="0.25">
      <c r="A38" s="225"/>
      <c r="B38" s="224"/>
      <c r="C38" s="228" t="s">
        <v>18</v>
      </c>
      <c r="D38" s="228"/>
      <c r="E38" s="227"/>
      <c r="F38" s="142">
        <f>F17</f>
        <v>800</v>
      </c>
      <c r="G38" s="6"/>
    </row>
    <row r="39" spans="1:7" customFormat="1" x14ac:dyDescent="0.25">
      <c r="A39" s="29"/>
      <c r="B39" s="30"/>
      <c r="C39" s="21"/>
      <c r="D39" s="21"/>
      <c r="E39" s="21"/>
      <c r="F39" s="31"/>
      <c r="G39" s="6"/>
    </row>
    <row r="40" spans="1:7" customFormat="1" x14ac:dyDescent="0.25">
      <c r="A40" s="29"/>
      <c r="B40" s="24"/>
      <c r="C40" s="21"/>
      <c r="D40" s="21"/>
      <c r="E40" s="21"/>
      <c r="F40" s="31"/>
      <c r="G40" s="6"/>
    </row>
    <row r="41" spans="1:7" customFormat="1" x14ac:dyDescent="0.25">
      <c r="A41" s="221" t="s">
        <v>19</v>
      </c>
      <c r="B41" s="222"/>
      <c r="C41" s="223"/>
      <c r="D41" s="223"/>
      <c r="E41" s="223"/>
      <c r="F41" s="48">
        <f>F37/F38</f>
        <v>21.925000000000001</v>
      </c>
      <c r="G41" s="6"/>
    </row>
    <row r="42" spans="1:7" customFormat="1" x14ac:dyDescent="0.25">
      <c r="A42" s="33"/>
      <c r="B42" s="34"/>
      <c r="C42" s="34"/>
      <c r="D42" s="34"/>
      <c r="E42" s="34"/>
      <c r="F42" s="35"/>
      <c r="G42" s="6"/>
    </row>
    <row r="43" spans="1:7" customFormat="1" ht="20.25" customHeight="1" x14ac:dyDescent="0.25">
      <c r="A43" s="4"/>
      <c r="B43" s="4"/>
      <c r="C43" s="4"/>
      <c r="D43" s="4"/>
      <c r="E43" s="4"/>
      <c r="F43" s="5"/>
      <c r="G43" s="6"/>
    </row>
    <row r="44" spans="1:7" customFormat="1" ht="20.25" customHeight="1" x14ac:dyDescent="0.25">
      <c r="A44" s="4"/>
      <c r="B44" s="4"/>
      <c r="C44" s="4"/>
      <c r="D44" s="4"/>
      <c r="E44" s="4"/>
      <c r="F44" s="4"/>
      <c r="G44" s="6"/>
    </row>
    <row r="45" spans="1:7" customFormat="1" x14ac:dyDescent="0.25">
      <c r="A45" s="4"/>
      <c r="B45" s="4"/>
      <c r="C45" s="4"/>
      <c r="D45" s="4"/>
      <c r="E45" s="4"/>
      <c r="F45" s="6"/>
      <c r="G45" s="6"/>
    </row>
    <row r="46" spans="1:7" customFormat="1" x14ac:dyDescent="0.25">
      <c r="A46" s="4"/>
      <c r="B46" s="4"/>
      <c r="C46" s="4"/>
      <c r="D46" s="4"/>
      <c r="E46" s="4"/>
      <c r="F46" s="4"/>
      <c r="G46" s="6"/>
    </row>
    <row r="47" spans="1:7" customFormat="1" x14ac:dyDescent="0.25">
      <c r="A47" s="4"/>
      <c r="B47" s="4"/>
      <c r="C47" s="4"/>
      <c r="D47" s="4"/>
      <c r="E47" s="4"/>
      <c r="F47" s="4"/>
      <c r="G47" s="6"/>
    </row>
    <row r="48" spans="1:7" customFormat="1" x14ac:dyDescent="0.25">
      <c r="A48" s="4"/>
      <c r="B48" s="4"/>
      <c r="C48" s="4"/>
      <c r="D48" s="4"/>
      <c r="E48" s="4"/>
      <c r="F48" s="4"/>
      <c r="G48" s="6"/>
    </row>
    <row r="49" spans="1:7" customFormat="1" x14ac:dyDescent="0.25">
      <c r="A49" s="4"/>
      <c r="B49" s="4"/>
      <c r="C49" s="4"/>
      <c r="D49" s="4"/>
      <c r="E49" s="4"/>
      <c r="F49" s="4"/>
      <c r="G49" s="6"/>
    </row>
    <row r="50" spans="1:7" customFormat="1" x14ac:dyDescent="0.25">
      <c r="A50" s="4"/>
      <c r="B50" s="4"/>
      <c r="C50" s="4"/>
      <c r="D50" s="4"/>
      <c r="E50" s="4"/>
      <c r="F50" s="4"/>
      <c r="G50" s="6"/>
    </row>
    <row r="51" spans="1:7" customFormat="1" ht="11.25" customHeight="1" x14ac:dyDescent="0.25">
      <c r="A51" s="4"/>
      <c r="B51" s="4"/>
      <c r="C51" s="4"/>
      <c r="D51" s="4"/>
      <c r="E51" s="4"/>
      <c r="F51" s="4"/>
      <c r="G51" s="6"/>
    </row>
    <row r="52" spans="1:7" customFormat="1" x14ac:dyDescent="0.25">
      <c r="A52" s="4"/>
      <c r="B52" s="4"/>
      <c r="C52" s="4"/>
      <c r="D52" s="4"/>
      <c r="E52" s="4"/>
      <c r="F52" s="4"/>
      <c r="G52" s="6"/>
    </row>
    <row r="53" spans="1:7" customFormat="1" x14ac:dyDescent="0.25">
      <c r="A53" s="4"/>
      <c r="B53" s="4"/>
      <c r="C53" s="4"/>
      <c r="D53" s="4"/>
      <c r="E53" s="4"/>
      <c r="F53" s="4"/>
      <c r="G53" s="6"/>
    </row>
    <row r="54" spans="1:7" customFormat="1" x14ac:dyDescent="0.25">
      <c r="A54" s="4"/>
      <c r="B54" s="4"/>
      <c r="C54" s="4"/>
      <c r="D54" s="4"/>
      <c r="E54" s="4"/>
      <c r="F54" s="4"/>
      <c r="G54" s="6"/>
    </row>
    <row r="55" spans="1:7" customFormat="1" ht="11.25" customHeight="1" x14ac:dyDescent="0.25">
      <c r="A55" s="4"/>
      <c r="B55" s="4"/>
      <c r="C55" s="4"/>
      <c r="D55" s="4"/>
      <c r="E55" s="4"/>
      <c r="F55" s="4"/>
      <c r="G55" s="6"/>
    </row>
    <row r="56" spans="1:7" customFormat="1" x14ac:dyDescent="0.25">
      <c r="A56" s="4"/>
      <c r="B56" s="4"/>
      <c r="C56" s="4"/>
      <c r="D56" s="4"/>
      <c r="E56" s="4"/>
      <c r="F56" s="4"/>
      <c r="G56" s="6"/>
    </row>
    <row r="57" spans="1:7" customFormat="1" x14ac:dyDescent="0.25">
      <c r="A57" s="4"/>
      <c r="B57" s="4"/>
      <c r="C57" s="4"/>
      <c r="D57" s="4"/>
      <c r="E57" s="4"/>
      <c r="F57" s="4"/>
      <c r="G57" s="6"/>
    </row>
    <row r="58" spans="1:7" customFormat="1" x14ac:dyDescent="0.25">
      <c r="A58" s="4"/>
      <c r="B58" s="4"/>
      <c r="C58" s="4"/>
      <c r="D58" s="4"/>
      <c r="E58" s="4"/>
      <c r="F58" s="4"/>
      <c r="G58" s="6"/>
    </row>
    <row r="59" spans="1:7" customFormat="1" ht="10.5" customHeight="1" x14ac:dyDescent="0.25">
      <c r="A59" s="4"/>
      <c r="B59" s="4"/>
      <c r="C59" s="4"/>
      <c r="D59" s="4"/>
      <c r="E59" s="4"/>
      <c r="F59" s="4"/>
      <c r="G59" s="6"/>
    </row>
    <row r="60" spans="1:7" customFormat="1" x14ac:dyDescent="0.25">
      <c r="A60" s="4"/>
      <c r="B60" s="4"/>
      <c r="C60" s="4"/>
      <c r="D60" s="4"/>
      <c r="E60" s="4"/>
      <c r="F60" s="4"/>
      <c r="G60" s="6"/>
    </row>
    <row r="61" spans="1:7" customFormat="1" x14ac:dyDescent="0.25">
      <c r="A61" s="4"/>
      <c r="B61" s="4"/>
      <c r="C61" s="4"/>
      <c r="D61" s="4"/>
      <c r="E61" s="4"/>
      <c r="F61" s="4"/>
      <c r="G61" s="6"/>
    </row>
    <row r="62" spans="1:7" customFormat="1" ht="10.5" customHeight="1" x14ac:dyDescent="0.25">
      <c r="A62" s="4"/>
      <c r="B62" s="4"/>
      <c r="C62" s="4"/>
      <c r="D62" s="4"/>
      <c r="E62" s="4"/>
      <c r="F62" s="4"/>
      <c r="G62" s="6"/>
    </row>
    <row r="63" spans="1:7" customFormat="1" x14ac:dyDescent="0.25">
      <c r="A63" s="4"/>
      <c r="B63" s="4"/>
      <c r="C63" s="4"/>
      <c r="D63" s="4"/>
      <c r="E63" s="4"/>
      <c r="F63" s="4"/>
      <c r="G63" s="6"/>
    </row>
    <row r="64" spans="1:7" customFormat="1" x14ac:dyDescent="0.25">
      <c r="A64" s="4"/>
      <c r="B64" s="4"/>
      <c r="C64" s="4"/>
      <c r="D64" s="4"/>
      <c r="E64" s="4"/>
      <c r="F64" s="4"/>
      <c r="G64" s="6"/>
    </row>
    <row r="73" spans="1:7" customFormat="1" x14ac:dyDescent="0.25">
      <c r="A73" s="6"/>
      <c r="B73" s="6"/>
      <c r="C73" s="6"/>
      <c r="D73" s="6"/>
      <c r="E73" s="6"/>
      <c r="F73" s="6"/>
      <c r="G73" s="6"/>
    </row>
  </sheetData>
  <mergeCells count="5">
    <mergeCell ref="B36:B38"/>
    <mergeCell ref="A37:A38"/>
    <mergeCell ref="C37:D37"/>
    <mergeCell ref="E37:E38"/>
    <mergeCell ref="C38:D38"/>
  </mergeCells>
  <pageMargins left="0.9055118110236221" right="0.9055118110236221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6"/>
  <sheetViews>
    <sheetView showGridLines="0" topLeftCell="A9" zoomScaleNormal="100" workbookViewId="0">
      <selection activeCell="A6" sqref="A6:F43"/>
    </sheetView>
  </sheetViews>
  <sheetFormatPr baseColWidth="10" defaultRowHeight="15" x14ac:dyDescent="0.2"/>
  <cols>
    <col min="1" max="1" width="19.6640625" customWidth="1"/>
    <col min="3" max="3" width="6.77734375" customWidth="1"/>
    <col min="4" max="4" width="12.77734375" customWidth="1"/>
    <col min="5" max="5" width="3.88671875" customWidth="1"/>
    <col min="6" max="6" width="13.21875" customWidth="1"/>
    <col min="7" max="7" width="17.21875" customWidth="1"/>
  </cols>
  <sheetData>
    <row r="1" spans="1:6" s="6" customFormat="1" ht="18" x14ac:dyDescent="0.25"/>
    <row r="2" spans="1:6" ht="18" x14ac:dyDescent="0.25">
      <c r="A2" s="7" t="s">
        <v>2</v>
      </c>
      <c r="B2" s="7"/>
      <c r="C2" s="4"/>
      <c r="D2" s="6"/>
      <c r="E2" s="6"/>
      <c r="F2" s="6"/>
    </row>
    <row r="3" spans="1:6" ht="18" x14ac:dyDescent="0.25">
      <c r="A3" s="7"/>
      <c r="B3" s="7"/>
      <c r="C3" s="4"/>
      <c r="D3" s="6"/>
      <c r="E3" s="6"/>
      <c r="F3" s="6"/>
    </row>
    <row r="4" spans="1:6" ht="18" x14ac:dyDescent="0.25">
      <c r="A4" s="38" t="s">
        <v>20</v>
      </c>
      <c r="B4" s="7"/>
      <c r="C4" s="4"/>
      <c r="D4" s="6"/>
      <c r="E4" s="6"/>
      <c r="F4" s="6"/>
    </row>
    <row r="5" spans="1:6" ht="18" x14ac:dyDescent="0.25">
      <c r="A5" s="6"/>
      <c r="B5" s="6"/>
      <c r="C5" s="6"/>
      <c r="D5" s="6"/>
      <c r="E5" s="6"/>
      <c r="F5" s="6"/>
    </row>
    <row r="6" spans="1:6" x14ac:dyDescent="0.2">
      <c r="A6" s="10"/>
      <c r="B6" s="11"/>
      <c r="C6" s="11"/>
      <c r="D6" s="12"/>
      <c r="E6" s="11"/>
      <c r="F6" s="13"/>
    </row>
    <row r="7" spans="1:6" x14ac:dyDescent="0.2">
      <c r="A7" s="14" t="s">
        <v>196</v>
      </c>
      <c r="B7" s="4"/>
      <c r="C7" s="4"/>
      <c r="D7" s="4"/>
      <c r="E7" s="4"/>
      <c r="F7" s="15"/>
    </row>
    <row r="8" spans="1:6" x14ac:dyDescent="0.2">
      <c r="A8" s="56" t="s">
        <v>186</v>
      </c>
      <c r="F8" s="119"/>
    </row>
    <row r="9" spans="1:6" x14ac:dyDescent="0.2">
      <c r="A9" s="56" t="s">
        <v>187</v>
      </c>
      <c r="F9" s="119"/>
    </row>
    <row r="10" spans="1:6" x14ac:dyDescent="0.2">
      <c r="A10" s="14" t="s">
        <v>197</v>
      </c>
      <c r="B10" s="4"/>
      <c r="C10" s="4"/>
      <c r="D10" s="4"/>
      <c r="E10" s="4"/>
      <c r="F10" s="15"/>
    </row>
    <row r="11" spans="1:6" x14ac:dyDescent="0.2">
      <c r="A11" s="56" t="s">
        <v>198</v>
      </c>
      <c r="F11" s="119"/>
    </row>
    <row r="12" spans="1:6" x14ac:dyDescent="0.2">
      <c r="A12" s="16"/>
      <c r="B12" s="17"/>
      <c r="C12" s="17"/>
      <c r="D12" s="17"/>
      <c r="E12" s="17"/>
      <c r="F12" s="18"/>
    </row>
    <row r="13" spans="1:6" x14ac:dyDescent="0.2">
      <c r="A13" s="16" t="s">
        <v>3</v>
      </c>
      <c r="B13" s="17"/>
      <c r="C13" s="17"/>
      <c r="D13" s="17"/>
      <c r="E13" s="17"/>
      <c r="F13" s="185"/>
    </row>
    <row r="14" spans="1:6" x14ac:dyDescent="0.2">
      <c r="A14" s="16"/>
      <c r="B14" s="17"/>
      <c r="C14" s="17"/>
      <c r="D14" s="17"/>
      <c r="E14" s="17"/>
      <c r="F14" s="18"/>
    </row>
    <row r="15" spans="1:6" x14ac:dyDescent="0.2">
      <c r="A15" s="16" t="s">
        <v>4</v>
      </c>
      <c r="B15" s="17"/>
      <c r="C15" s="17"/>
      <c r="D15" s="17"/>
      <c r="E15" s="17"/>
      <c r="F15" s="186"/>
    </row>
    <row r="16" spans="1:6" x14ac:dyDescent="0.2">
      <c r="A16" s="16" t="s">
        <v>5</v>
      </c>
      <c r="B16" s="17"/>
      <c r="C16" s="17"/>
      <c r="D16" s="17"/>
      <c r="E16" s="17"/>
      <c r="F16" s="18"/>
    </row>
    <row r="17" spans="1:6" x14ac:dyDescent="0.2">
      <c r="A17" s="16"/>
      <c r="B17" s="17"/>
      <c r="C17" s="17"/>
      <c r="D17" s="17"/>
      <c r="E17" s="17"/>
      <c r="F17" s="18"/>
    </row>
    <row r="18" spans="1:6" x14ac:dyDescent="0.2">
      <c r="A18" s="16" t="s">
        <v>6</v>
      </c>
      <c r="B18" s="17"/>
      <c r="C18" s="17"/>
      <c r="D18" s="17"/>
      <c r="E18" s="17"/>
      <c r="F18" s="186"/>
    </row>
    <row r="19" spans="1:6" x14ac:dyDescent="0.2">
      <c r="A19" s="16"/>
      <c r="B19" s="17"/>
      <c r="C19" s="17"/>
      <c r="D19" s="17"/>
      <c r="E19" s="17"/>
      <c r="F19" s="18"/>
    </row>
    <row r="20" spans="1:6" x14ac:dyDescent="0.2">
      <c r="A20" s="16" t="s">
        <v>7</v>
      </c>
      <c r="B20" s="17"/>
      <c r="C20" s="17"/>
      <c r="D20" s="17"/>
      <c r="E20" s="17"/>
      <c r="F20" s="185"/>
    </row>
    <row r="21" spans="1:6" x14ac:dyDescent="0.2">
      <c r="A21" s="16"/>
      <c r="B21" s="17"/>
      <c r="C21" s="17"/>
      <c r="D21" s="17"/>
      <c r="E21" s="17"/>
      <c r="F21" s="18"/>
    </row>
    <row r="22" spans="1:6" x14ac:dyDescent="0.2">
      <c r="A22" s="16" t="s">
        <v>8</v>
      </c>
      <c r="B22" s="17"/>
      <c r="C22" s="17"/>
      <c r="D22" s="187"/>
      <c r="E22" s="19"/>
      <c r="F22" s="36" t="str">
        <f>IF(D22=0,"",D22*F20)</f>
        <v/>
      </c>
    </row>
    <row r="23" spans="1:6" x14ac:dyDescent="0.2">
      <c r="A23" s="16"/>
      <c r="B23" s="17"/>
      <c r="C23" s="17"/>
      <c r="D23" s="17"/>
      <c r="E23" s="17"/>
      <c r="F23" s="18"/>
    </row>
    <row r="24" spans="1:6" x14ac:dyDescent="0.2">
      <c r="A24" s="16" t="s">
        <v>9</v>
      </c>
      <c r="B24" s="17"/>
      <c r="C24" s="17"/>
      <c r="D24" s="188"/>
      <c r="E24" s="20"/>
      <c r="F24" s="36" t="str">
        <f>IF(D24=0,"",D24*F13/2)</f>
        <v/>
      </c>
    </row>
    <row r="25" spans="1:6" x14ac:dyDescent="0.2">
      <c r="A25" s="16" t="s">
        <v>10</v>
      </c>
      <c r="B25" s="17"/>
      <c r="C25" s="17"/>
      <c r="D25" s="17"/>
      <c r="E25" s="17"/>
      <c r="F25" s="18"/>
    </row>
    <row r="26" spans="1:6" x14ac:dyDescent="0.2">
      <c r="A26" s="16"/>
      <c r="B26" s="17"/>
      <c r="C26" s="17"/>
      <c r="D26" s="17"/>
      <c r="E26" s="17"/>
      <c r="F26" s="18"/>
    </row>
    <row r="27" spans="1:6" x14ac:dyDescent="0.2">
      <c r="A27" s="16" t="s">
        <v>11</v>
      </c>
      <c r="B27" s="190"/>
      <c r="C27" s="21" t="s">
        <v>12</v>
      </c>
      <c r="D27" s="189"/>
      <c r="E27" s="22"/>
      <c r="F27" s="37" t="str">
        <f>IF(D27=0,"",B27*D27*12)</f>
        <v/>
      </c>
    </row>
    <row r="28" spans="1:6" x14ac:dyDescent="0.2">
      <c r="A28" s="16"/>
      <c r="B28" s="17"/>
      <c r="C28" s="17"/>
      <c r="D28" s="17"/>
      <c r="E28" s="17"/>
      <c r="F28" s="18"/>
    </row>
    <row r="29" spans="1:6" x14ac:dyDescent="0.2">
      <c r="A29" s="16" t="s">
        <v>13</v>
      </c>
      <c r="B29" s="17"/>
      <c r="C29" s="17"/>
      <c r="D29" s="17"/>
      <c r="E29" s="17"/>
      <c r="F29" s="185"/>
    </row>
    <row r="30" spans="1:6" x14ac:dyDescent="0.2">
      <c r="A30" s="16"/>
      <c r="B30" s="17"/>
      <c r="C30" s="17"/>
      <c r="D30" s="17"/>
      <c r="E30" s="17"/>
      <c r="F30" s="18"/>
    </row>
    <row r="31" spans="1:6" x14ac:dyDescent="0.2">
      <c r="A31" s="16" t="s">
        <v>14</v>
      </c>
      <c r="B31" s="17"/>
      <c r="C31" s="17"/>
      <c r="D31" s="17"/>
      <c r="E31" s="17"/>
      <c r="F31" s="185"/>
    </row>
    <row r="32" spans="1:6" x14ac:dyDescent="0.2">
      <c r="A32" s="16"/>
      <c r="B32" s="17"/>
      <c r="C32" s="17"/>
      <c r="D32" s="17"/>
      <c r="E32" s="17"/>
      <c r="F32" s="23"/>
    </row>
    <row r="33" spans="1:7" x14ac:dyDescent="0.2">
      <c r="A33" s="16"/>
      <c r="B33" s="17"/>
      <c r="C33" s="17"/>
      <c r="D33" s="17"/>
      <c r="E33" s="17"/>
      <c r="F33" s="18"/>
    </row>
    <row r="34" spans="1:7" x14ac:dyDescent="0.2">
      <c r="A34" s="16" t="s">
        <v>15</v>
      </c>
      <c r="B34" s="191"/>
      <c r="C34" s="21" t="s">
        <v>16</v>
      </c>
      <c r="D34" s="192"/>
      <c r="E34" s="17"/>
      <c r="F34" s="37" t="str">
        <f>IF(D34=0,"",B34*D34*F18)</f>
        <v/>
      </c>
    </row>
    <row r="35" spans="1:7" ht="15.75" x14ac:dyDescent="0.25">
      <c r="A35" s="16"/>
      <c r="B35" s="24"/>
      <c r="C35" s="17"/>
      <c r="D35" s="17"/>
      <c r="E35" s="17"/>
      <c r="F35" s="18"/>
    </row>
    <row r="36" spans="1:7" ht="15.75" x14ac:dyDescent="0.25">
      <c r="A36" s="25" t="s">
        <v>0</v>
      </c>
      <c r="B36" s="17"/>
      <c r="C36" s="24"/>
      <c r="D36" s="24"/>
      <c r="E36" s="24"/>
      <c r="F36" s="47" t="str">
        <f>IF(F13=0,"",SUM(F22:F34))</f>
        <v/>
      </c>
    </row>
    <row r="37" spans="1:7" ht="18" x14ac:dyDescent="0.25">
      <c r="A37" s="25"/>
      <c r="B37" s="224" t="s">
        <v>1</v>
      </c>
      <c r="C37" s="24"/>
      <c r="D37" s="24"/>
      <c r="E37" s="24"/>
      <c r="F37" s="26"/>
      <c r="G37" s="6"/>
    </row>
    <row r="38" spans="1:7" ht="15" customHeight="1" x14ac:dyDescent="0.25">
      <c r="A38" s="225" t="s">
        <v>17</v>
      </c>
      <c r="B38" s="224"/>
      <c r="C38" s="226" t="s">
        <v>0</v>
      </c>
      <c r="D38" s="226"/>
      <c r="E38" s="227" t="s">
        <v>1</v>
      </c>
      <c r="F38" s="27" t="str">
        <f>F36</f>
        <v/>
      </c>
      <c r="G38" s="6"/>
    </row>
    <row r="39" spans="1:7" ht="19.5" customHeight="1" x14ac:dyDescent="0.25">
      <c r="A39" s="225"/>
      <c r="B39" s="224"/>
      <c r="C39" s="229" t="s">
        <v>18</v>
      </c>
      <c r="D39" s="229"/>
      <c r="E39" s="227"/>
      <c r="F39" s="28" t="str">
        <f>IF(F18=0,"",F18)</f>
        <v/>
      </c>
      <c r="G39" s="6"/>
    </row>
    <row r="40" spans="1:7" ht="18" x14ac:dyDescent="0.25">
      <c r="A40" s="29"/>
      <c r="B40" s="30"/>
      <c r="C40" s="21"/>
      <c r="D40" s="21"/>
      <c r="E40" s="21"/>
      <c r="F40" s="31"/>
      <c r="G40" s="6"/>
    </row>
    <row r="41" spans="1:7" ht="18" x14ac:dyDescent="0.25">
      <c r="A41" s="29"/>
      <c r="B41" s="24"/>
      <c r="C41" s="21"/>
      <c r="D41" s="21"/>
      <c r="E41" s="21"/>
      <c r="F41" s="31"/>
      <c r="G41" s="6"/>
    </row>
    <row r="42" spans="1:7" ht="18.75" thickBot="1" x14ac:dyDescent="0.3">
      <c r="A42" s="32" t="s">
        <v>19</v>
      </c>
      <c r="B42" s="9"/>
      <c r="C42" s="8"/>
      <c r="D42" s="8"/>
      <c r="E42" s="8"/>
      <c r="F42" s="48" t="str">
        <f>IF(ISBLANK(B34),"",F38/F39)</f>
        <v/>
      </c>
      <c r="G42" s="6"/>
    </row>
    <row r="43" spans="1:7" ht="18.75" thickTop="1" x14ac:dyDescent="0.25">
      <c r="A43" s="33"/>
      <c r="B43" s="34"/>
      <c r="C43" s="34"/>
      <c r="D43" s="34"/>
      <c r="E43" s="34"/>
      <c r="F43" s="35"/>
      <c r="G43" s="6"/>
    </row>
    <row r="44" spans="1:7" ht="20.25" customHeight="1" x14ac:dyDescent="0.25">
      <c r="A44" s="4"/>
      <c r="B44" s="4"/>
      <c r="C44" s="4"/>
      <c r="D44" s="4"/>
      <c r="E44" s="4"/>
      <c r="G44" s="6"/>
    </row>
    <row r="46" spans="1:7" x14ac:dyDescent="0.2">
      <c r="F46" s="5">
        <v>4</v>
      </c>
    </row>
  </sheetData>
  <mergeCells count="5">
    <mergeCell ref="B37:B39"/>
    <mergeCell ref="A38:A39"/>
    <mergeCell ref="C38:D38"/>
    <mergeCell ref="E38:E39"/>
    <mergeCell ref="C39:D39"/>
  </mergeCells>
  <pageMargins left="0.9055118110236221" right="0.9055118110236221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0"/>
  <sheetViews>
    <sheetView showGridLines="0" topLeftCell="A9" zoomScaleNormal="100" workbookViewId="0">
      <selection activeCell="A3" sqref="A3:F32"/>
    </sheetView>
  </sheetViews>
  <sheetFormatPr baseColWidth="10" defaultRowHeight="15" x14ac:dyDescent="0.2"/>
  <cols>
    <col min="1" max="1" width="8.109375" customWidth="1"/>
    <col min="2" max="2" width="11.88671875" customWidth="1"/>
    <col min="4" max="4" width="9.77734375" customWidth="1"/>
    <col min="5" max="5" width="19.77734375" customWidth="1"/>
  </cols>
  <sheetData>
    <row r="1" spans="1:6" ht="18" x14ac:dyDescent="0.25">
      <c r="A1" s="2" t="s">
        <v>98</v>
      </c>
    </row>
    <row r="3" spans="1:6" x14ac:dyDescent="0.2">
      <c r="A3" s="49" t="s">
        <v>99</v>
      </c>
      <c r="B3" s="49"/>
      <c r="C3" s="49"/>
      <c r="D3" s="49"/>
      <c r="E3" s="49"/>
      <c r="F3" s="49"/>
    </row>
    <row r="4" spans="1:6" x14ac:dyDescent="0.2">
      <c r="A4" s="49" t="s">
        <v>192</v>
      </c>
      <c r="B4" s="49"/>
      <c r="C4" s="49"/>
      <c r="D4" s="49"/>
      <c r="E4" s="49"/>
      <c r="F4" s="49"/>
    </row>
    <row r="5" spans="1:6" x14ac:dyDescent="0.2">
      <c r="A5" s="49" t="s">
        <v>194</v>
      </c>
      <c r="B5" s="49"/>
      <c r="C5" s="49"/>
      <c r="D5" s="49"/>
      <c r="E5" s="49"/>
      <c r="F5" s="49"/>
    </row>
    <row r="6" spans="1:6" x14ac:dyDescent="0.2">
      <c r="A6" s="49" t="s">
        <v>193</v>
      </c>
      <c r="B6" s="49"/>
      <c r="C6" s="49"/>
      <c r="D6" s="49"/>
      <c r="E6" s="49"/>
      <c r="F6" s="49"/>
    </row>
    <row r="7" spans="1:6" x14ac:dyDescent="0.2">
      <c r="A7" s="49"/>
      <c r="B7" s="49"/>
      <c r="C7" s="49"/>
      <c r="D7" s="49"/>
      <c r="E7" s="49"/>
      <c r="F7" s="49"/>
    </row>
    <row r="8" spans="1:6" x14ac:dyDescent="0.2">
      <c r="A8" s="147" t="s">
        <v>100</v>
      </c>
      <c r="B8" s="49"/>
      <c r="C8" s="49"/>
      <c r="D8" s="49"/>
      <c r="E8" s="49"/>
      <c r="F8" s="49"/>
    </row>
    <row r="9" spans="1:6" x14ac:dyDescent="0.2">
      <c r="A9" s="49"/>
      <c r="B9" s="49"/>
      <c r="C9" s="49"/>
      <c r="D9" s="49"/>
      <c r="E9" s="49"/>
      <c r="F9" s="49"/>
    </row>
    <row r="10" spans="1:6" x14ac:dyDescent="0.2">
      <c r="A10" s="49"/>
      <c r="B10" s="49"/>
      <c r="C10" s="49"/>
      <c r="D10" s="49"/>
      <c r="E10" s="49"/>
      <c r="F10" s="49"/>
    </row>
    <row r="11" spans="1:6" x14ac:dyDescent="0.2">
      <c r="A11" s="49"/>
      <c r="B11" s="49"/>
      <c r="C11" s="49" t="s">
        <v>101</v>
      </c>
      <c r="D11" s="49"/>
      <c r="E11" s="49"/>
      <c r="F11" s="148">
        <v>35000</v>
      </c>
    </row>
    <row r="12" spans="1:6" x14ac:dyDescent="0.2">
      <c r="A12" s="49"/>
      <c r="B12" s="49"/>
      <c r="C12" s="49" t="s">
        <v>102</v>
      </c>
      <c r="D12" s="49"/>
      <c r="E12" s="49"/>
      <c r="F12" s="148">
        <v>1400</v>
      </c>
    </row>
    <row r="13" spans="1:6" x14ac:dyDescent="0.2">
      <c r="A13" s="147"/>
      <c r="B13" s="147"/>
      <c r="C13" s="49" t="s">
        <v>103</v>
      </c>
      <c r="D13" s="49"/>
      <c r="E13" s="49"/>
      <c r="F13" s="148">
        <v>3800</v>
      </c>
    </row>
    <row r="14" spans="1:6" x14ac:dyDescent="0.2">
      <c r="A14" s="147"/>
      <c r="B14" s="147"/>
      <c r="C14" s="49" t="s">
        <v>105</v>
      </c>
      <c r="D14" s="49"/>
      <c r="E14" s="49"/>
      <c r="F14" s="149" t="s">
        <v>106</v>
      </c>
    </row>
    <row r="15" spans="1:6" x14ac:dyDescent="0.2">
      <c r="A15" s="49"/>
      <c r="B15" s="49"/>
      <c r="C15" s="49"/>
      <c r="D15" s="49"/>
      <c r="E15" s="49"/>
      <c r="F15" s="49"/>
    </row>
    <row r="16" spans="1:6" x14ac:dyDescent="0.2">
      <c r="A16" s="150" t="s">
        <v>113</v>
      </c>
      <c r="B16" s="49"/>
      <c r="C16" s="49"/>
      <c r="D16" s="49"/>
      <c r="E16" s="49"/>
      <c r="F16" s="49"/>
    </row>
    <row r="17" spans="1:6" x14ac:dyDescent="0.2">
      <c r="A17" s="150"/>
      <c r="B17" s="49"/>
      <c r="C17" s="49"/>
      <c r="D17" s="49"/>
      <c r="E17" s="49"/>
      <c r="F17" s="49"/>
    </row>
    <row r="18" spans="1:6" x14ac:dyDescent="0.2">
      <c r="A18" s="49"/>
      <c r="B18" s="49"/>
      <c r="C18" s="49" t="s">
        <v>104</v>
      </c>
      <c r="D18" s="151"/>
      <c r="E18" s="49"/>
      <c r="F18" s="148">
        <v>5000</v>
      </c>
    </row>
    <row r="19" spans="1:6" x14ac:dyDescent="0.2">
      <c r="A19" s="49"/>
      <c r="B19" s="49"/>
      <c r="C19" s="49" t="s">
        <v>66</v>
      </c>
      <c r="D19" s="151"/>
      <c r="E19" s="49"/>
      <c r="F19" s="148">
        <v>400</v>
      </c>
    </row>
    <row r="20" spans="1:6" x14ac:dyDescent="0.2">
      <c r="A20" s="49"/>
      <c r="B20" s="49"/>
      <c r="C20" s="49" t="s">
        <v>68</v>
      </c>
      <c r="D20" s="151"/>
      <c r="E20" s="49"/>
      <c r="F20" s="148">
        <v>1000</v>
      </c>
    </row>
    <row r="21" spans="1:6" x14ac:dyDescent="0.2">
      <c r="A21" s="49"/>
      <c r="B21" s="49"/>
      <c r="C21" s="49"/>
      <c r="D21" s="151"/>
      <c r="E21" s="49"/>
      <c r="F21" s="49"/>
    </row>
    <row r="22" spans="1:6" x14ac:dyDescent="0.2">
      <c r="A22" s="150" t="s">
        <v>114</v>
      </c>
      <c r="B22" s="49"/>
      <c r="C22" s="49"/>
      <c r="D22" s="49"/>
      <c r="E22" s="49"/>
      <c r="F22" s="49"/>
    </row>
    <row r="23" spans="1:6" x14ac:dyDescent="0.2">
      <c r="A23" s="49"/>
      <c r="B23" s="49"/>
      <c r="C23" s="49"/>
      <c r="D23" s="49"/>
      <c r="E23" s="49"/>
      <c r="F23" s="49"/>
    </row>
    <row r="24" spans="1:6" x14ac:dyDescent="0.2">
      <c r="A24" s="49"/>
      <c r="B24" s="49"/>
      <c r="C24" s="152" t="s">
        <v>107</v>
      </c>
      <c r="D24" s="49"/>
      <c r="E24" s="49"/>
      <c r="F24" s="153">
        <v>0.06</v>
      </c>
    </row>
    <row r="25" spans="1:6" ht="31.5" customHeight="1" x14ac:dyDescent="0.2">
      <c r="A25" s="49"/>
      <c r="B25" s="49"/>
      <c r="C25" s="230" t="s">
        <v>117</v>
      </c>
      <c r="D25" s="230"/>
      <c r="E25" s="230"/>
      <c r="F25" s="155">
        <v>50</v>
      </c>
    </row>
    <row r="26" spans="1:6" ht="33.75" customHeight="1" x14ac:dyDescent="0.2">
      <c r="A26" s="49"/>
      <c r="B26" s="147"/>
      <c r="C26" s="230" t="s">
        <v>118</v>
      </c>
      <c r="D26" s="230"/>
      <c r="E26" s="230"/>
      <c r="F26" s="155">
        <v>20</v>
      </c>
    </row>
    <row r="27" spans="1:6" x14ac:dyDescent="0.2">
      <c r="A27" s="49"/>
      <c r="B27" s="147"/>
      <c r="C27" s="49" t="s">
        <v>108</v>
      </c>
      <c r="D27" s="49"/>
      <c r="E27" s="49"/>
      <c r="F27" s="148">
        <v>350</v>
      </c>
    </row>
    <row r="28" spans="1:6" x14ac:dyDescent="0.2">
      <c r="A28" s="49"/>
      <c r="B28" s="147"/>
      <c r="C28" s="49" t="s">
        <v>109</v>
      </c>
      <c r="D28" s="49"/>
      <c r="E28" s="49"/>
      <c r="F28" s="154">
        <v>8</v>
      </c>
    </row>
    <row r="29" spans="1:6" x14ac:dyDescent="0.2">
      <c r="A29" s="49"/>
      <c r="B29" s="147"/>
      <c r="C29" s="49" t="s">
        <v>110</v>
      </c>
      <c r="D29" s="49"/>
      <c r="E29" s="49"/>
      <c r="F29" s="148">
        <v>1</v>
      </c>
    </row>
    <row r="30" spans="1:6" x14ac:dyDescent="0.2">
      <c r="A30" s="49"/>
      <c r="B30" s="147"/>
      <c r="C30" s="49" t="s">
        <v>111</v>
      </c>
      <c r="D30" s="49"/>
      <c r="E30" s="49"/>
      <c r="F30" s="148">
        <v>1</v>
      </c>
    </row>
    <row r="31" spans="1:6" x14ac:dyDescent="0.2">
      <c r="A31" s="49"/>
      <c r="B31" s="147"/>
      <c r="C31" s="49" t="s">
        <v>39</v>
      </c>
      <c r="D31" s="49"/>
      <c r="E31" s="49"/>
      <c r="F31" s="153">
        <v>0.1</v>
      </c>
    </row>
    <row r="32" spans="1:6" x14ac:dyDescent="0.2">
      <c r="A32" s="49"/>
      <c r="B32" s="147"/>
      <c r="C32" s="49" t="s">
        <v>112</v>
      </c>
      <c r="D32" s="49"/>
      <c r="E32" s="49"/>
      <c r="F32" s="153">
        <v>0.12</v>
      </c>
    </row>
    <row r="33" spans="1:6" x14ac:dyDescent="0.2">
      <c r="A33" s="49"/>
      <c r="B33" s="147"/>
      <c r="C33" s="49"/>
      <c r="D33" s="49"/>
      <c r="E33" s="49"/>
      <c r="F33" s="153"/>
    </row>
    <row r="34" spans="1:6" x14ac:dyDescent="0.2">
      <c r="A34" s="49"/>
      <c r="B34" s="147"/>
      <c r="C34" s="49"/>
      <c r="D34" s="49"/>
      <c r="E34" s="49"/>
      <c r="F34" s="153"/>
    </row>
    <row r="35" spans="1:6" x14ac:dyDescent="0.2">
      <c r="A35" s="1"/>
      <c r="B35" s="1"/>
      <c r="C35" s="1"/>
      <c r="D35" s="1"/>
      <c r="F35" s="1"/>
    </row>
    <row r="36" spans="1:6" x14ac:dyDescent="0.2">
      <c r="A36" s="1"/>
      <c r="B36" s="1"/>
      <c r="C36" s="1"/>
      <c r="D36" s="1"/>
    </row>
    <row r="37" spans="1:6" x14ac:dyDescent="0.2">
      <c r="A37" s="1"/>
      <c r="B37" s="1"/>
      <c r="C37" s="1"/>
      <c r="D37" s="1"/>
    </row>
    <row r="38" spans="1:6" x14ac:dyDescent="0.2">
      <c r="A38" s="1"/>
      <c r="B38" s="1"/>
      <c r="C38" s="1"/>
      <c r="D38" s="1"/>
    </row>
    <row r="39" spans="1:6" x14ac:dyDescent="0.2">
      <c r="A39" s="3"/>
      <c r="B39" s="3"/>
      <c r="C39" s="1"/>
      <c r="D39" s="1"/>
    </row>
    <row r="40" spans="1:6" x14ac:dyDescent="0.2">
      <c r="A40" s="1"/>
      <c r="B40" s="1"/>
      <c r="C40" s="1"/>
      <c r="D40" s="1"/>
    </row>
    <row r="41" spans="1:6" x14ac:dyDescent="0.2">
      <c r="A41" s="1"/>
      <c r="B41" s="1"/>
      <c r="C41" s="1"/>
      <c r="D41" s="1"/>
    </row>
    <row r="42" spans="1:6" x14ac:dyDescent="0.2">
      <c r="A42" s="1"/>
      <c r="B42" s="1"/>
      <c r="C42" s="1"/>
      <c r="D42" s="1"/>
    </row>
    <row r="43" spans="1:6" x14ac:dyDescent="0.2">
      <c r="A43" s="1"/>
      <c r="B43" s="1"/>
      <c r="C43" s="1"/>
      <c r="D43" s="1"/>
    </row>
    <row r="44" spans="1:6" x14ac:dyDescent="0.2">
      <c r="A44" s="3"/>
      <c r="B44" s="3"/>
      <c r="C44" s="1"/>
      <c r="D44" s="1"/>
    </row>
    <row r="45" spans="1:6" x14ac:dyDescent="0.2">
      <c r="A45" s="3"/>
      <c r="B45" s="3"/>
      <c r="C45" s="1"/>
      <c r="D45" s="1"/>
      <c r="F45" s="115">
        <v>5</v>
      </c>
    </row>
    <row r="46" spans="1:6" x14ac:dyDescent="0.2">
      <c r="A46" s="3"/>
      <c r="B46" s="3"/>
      <c r="C46" s="1"/>
      <c r="D46" s="1"/>
    </row>
    <row r="47" spans="1:6" x14ac:dyDescent="0.2">
      <c r="A47" s="1"/>
      <c r="B47" s="1"/>
      <c r="C47" s="1"/>
      <c r="D47" s="1"/>
    </row>
    <row r="48" spans="1:6" x14ac:dyDescent="0.2">
      <c r="A48" s="1"/>
      <c r="B48" s="1"/>
      <c r="C48" s="1"/>
      <c r="D48" s="1"/>
    </row>
    <row r="49" spans="1:4" x14ac:dyDescent="0.2">
      <c r="A49" s="1"/>
      <c r="B49" s="1"/>
      <c r="C49" s="1"/>
      <c r="D49" s="1"/>
    </row>
    <row r="50" spans="1:4" x14ac:dyDescent="0.2">
      <c r="A50" s="1"/>
      <c r="B50" s="1"/>
      <c r="C50" s="1"/>
      <c r="D50" s="1"/>
    </row>
  </sheetData>
  <mergeCells count="2">
    <mergeCell ref="C25:E25"/>
    <mergeCell ref="C26:E2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38"/>
  <sheetViews>
    <sheetView showGridLines="0" topLeftCell="A60" zoomScaleNormal="100" workbookViewId="0">
      <selection activeCell="A50" sqref="A50:I91"/>
    </sheetView>
  </sheetViews>
  <sheetFormatPr baseColWidth="10" defaultRowHeight="15" x14ac:dyDescent="0.2"/>
  <cols>
    <col min="1" max="1" width="3.6640625" style="49" customWidth="1"/>
    <col min="2" max="2" width="13.21875" style="49" customWidth="1"/>
    <col min="3" max="3" width="7" style="49" customWidth="1"/>
    <col min="4" max="4" width="6.77734375" style="49" customWidth="1"/>
    <col min="5" max="5" width="10.5546875" style="49" customWidth="1"/>
    <col min="6" max="6" width="9.44140625" style="49" customWidth="1"/>
    <col min="7" max="7" width="10.5546875" style="49" customWidth="1"/>
    <col min="8" max="8" width="9.5546875" style="49" customWidth="1"/>
    <col min="9" max="9" width="9.6640625" style="49" customWidth="1"/>
  </cols>
  <sheetData>
    <row r="2" spans="1:9" ht="15.75" x14ac:dyDescent="0.25">
      <c r="A2" s="50" t="s">
        <v>21</v>
      </c>
    </row>
    <row r="3" spans="1:9" ht="15.75" x14ac:dyDescent="0.25">
      <c r="A3" s="50"/>
      <c r="H3" s="277">
        <f ca="1">TODAY()</f>
        <v>46146</v>
      </c>
      <c r="I3" s="278"/>
    </row>
    <row r="5" spans="1:9" x14ac:dyDescent="0.2">
      <c r="A5" s="51"/>
      <c r="B5" s="52"/>
      <c r="C5" s="52"/>
      <c r="D5" s="52"/>
      <c r="E5" s="52"/>
      <c r="F5" s="52"/>
      <c r="G5" s="52"/>
      <c r="H5" s="52"/>
      <c r="I5" s="53"/>
    </row>
    <row r="6" spans="1:9" ht="15.75" x14ac:dyDescent="0.25">
      <c r="A6" s="54" t="s">
        <v>119</v>
      </c>
      <c r="B6" s="50"/>
      <c r="C6" s="50"/>
      <c r="D6"/>
      <c r="E6"/>
      <c r="F6"/>
      <c r="G6"/>
      <c r="H6"/>
      <c r="I6" s="55"/>
    </row>
    <row r="7" spans="1:9" ht="15.75" x14ac:dyDescent="0.25">
      <c r="A7" s="54"/>
      <c r="B7" s="50"/>
      <c r="C7" s="50"/>
      <c r="D7"/>
      <c r="E7"/>
      <c r="F7"/>
      <c r="G7"/>
      <c r="H7"/>
      <c r="I7" s="55"/>
    </row>
    <row r="8" spans="1:9" x14ac:dyDescent="0.2">
      <c r="A8" s="56"/>
      <c r="B8"/>
      <c r="C8"/>
      <c r="D8"/>
      <c r="E8"/>
      <c r="F8"/>
      <c r="G8"/>
      <c r="H8"/>
      <c r="I8" s="55"/>
    </row>
    <row r="9" spans="1:9" x14ac:dyDescent="0.2">
      <c r="A9" s="57" t="s">
        <v>23</v>
      </c>
      <c r="B9" s="58"/>
      <c r="C9" s="58"/>
      <c r="D9" s="58"/>
      <c r="E9" s="58"/>
      <c r="F9" s="59"/>
      <c r="G9" s="59"/>
      <c r="H9" s="263">
        <v>35000</v>
      </c>
      <c r="I9" s="263"/>
    </row>
    <row r="10" spans="1:9" x14ac:dyDescent="0.2">
      <c r="A10" s="57" t="s">
        <v>24</v>
      </c>
      <c r="B10" s="58"/>
      <c r="C10" s="58"/>
      <c r="D10" s="58"/>
      <c r="E10" s="58"/>
      <c r="F10" s="59"/>
      <c r="G10" s="59"/>
      <c r="H10" s="263">
        <v>1400</v>
      </c>
      <c r="I10" s="263"/>
    </row>
    <row r="11" spans="1:9" x14ac:dyDescent="0.2">
      <c r="A11" s="57" t="s">
        <v>25</v>
      </c>
      <c r="B11" s="58"/>
      <c r="C11" s="58"/>
      <c r="D11" s="58"/>
      <c r="E11" s="58"/>
      <c r="F11" s="59"/>
      <c r="G11" s="59"/>
      <c r="H11" s="263">
        <v>3800</v>
      </c>
      <c r="I11" s="263"/>
    </row>
    <row r="12" spans="1:9" x14ac:dyDescent="0.2">
      <c r="A12" s="57"/>
      <c r="B12" s="58"/>
      <c r="C12" s="58"/>
      <c r="D12" s="58"/>
      <c r="E12" s="58"/>
      <c r="F12" s="59"/>
      <c r="G12" s="59"/>
      <c r="H12" s="60"/>
      <c r="I12" s="61"/>
    </row>
    <row r="13" spans="1:9" x14ac:dyDescent="0.2">
      <c r="A13" s="57" t="s">
        <v>26</v>
      </c>
      <c r="B13" s="58"/>
      <c r="C13" s="58"/>
      <c r="D13" s="58"/>
      <c r="E13" s="58"/>
      <c r="F13" s="59"/>
      <c r="G13" s="59"/>
      <c r="H13" s="262">
        <v>8</v>
      </c>
      <c r="I13" s="262">
        <v>8</v>
      </c>
    </row>
    <row r="14" spans="1:9" x14ac:dyDescent="0.2">
      <c r="A14" s="57" t="s">
        <v>27</v>
      </c>
      <c r="B14" s="58"/>
      <c r="C14" s="58"/>
      <c r="D14" s="58"/>
      <c r="E14" s="58"/>
      <c r="F14" s="59"/>
      <c r="G14" s="59"/>
      <c r="H14" s="262">
        <v>8</v>
      </c>
      <c r="I14" s="262"/>
    </row>
    <row r="15" spans="1:9" x14ac:dyDescent="0.2">
      <c r="A15" s="57" t="s">
        <v>28</v>
      </c>
      <c r="B15" s="58"/>
      <c r="C15" s="58"/>
      <c r="D15" s="58"/>
      <c r="E15" s="58"/>
      <c r="F15" s="59"/>
      <c r="G15" s="59"/>
      <c r="H15" s="262">
        <v>8</v>
      </c>
      <c r="I15" s="262"/>
    </row>
    <row r="16" spans="1:9" x14ac:dyDescent="0.2">
      <c r="A16" s="57"/>
      <c r="B16" s="58"/>
      <c r="C16" s="58"/>
      <c r="D16" s="58"/>
      <c r="E16" s="58"/>
      <c r="F16" s="59"/>
      <c r="G16" s="59"/>
      <c r="H16" s="60"/>
      <c r="I16" s="61"/>
    </row>
    <row r="17" spans="1:9" x14ac:dyDescent="0.2">
      <c r="A17" s="57" t="s">
        <v>29</v>
      </c>
      <c r="B17" s="58"/>
      <c r="C17" s="58"/>
      <c r="D17" s="58"/>
      <c r="E17" s="58"/>
      <c r="F17" s="59"/>
      <c r="G17" s="59"/>
      <c r="H17" s="263">
        <v>5000</v>
      </c>
      <c r="I17" s="263"/>
    </row>
    <row r="18" spans="1:9" x14ac:dyDescent="0.2">
      <c r="A18" s="57" t="s">
        <v>30</v>
      </c>
      <c r="B18" s="58"/>
      <c r="C18" s="58"/>
      <c r="D18" s="58"/>
      <c r="E18" s="58"/>
      <c r="F18" s="59"/>
      <c r="G18" s="59"/>
      <c r="H18" s="263">
        <v>400</v>
      </c>
      <c r="I18" s="263"/>
    </row>
    <row r="19" spans="1:9" x14ac:dyDescent="0.2">
      <c r="A19" s="57" t="s">
        <v>31</v>
      </c>
      <c r="B19" s="58"/>
      <c r="C19" s="58"/>
      <c r="D19" s="58"/>
      <c r="E19" s="58"/>
      <c r="F19" s="59"/>
      <c r="G19" s="59"/>
      <c r="H19" s="263">
        <v>1000</v>
      </c>
      <c r="I19" s="263"/>
    </row>
    <row r="20" spans="1:9" x14ac:dyDescent="0.2">
      <c r="A20" s="57"/>
      <c r="B20" s="58"/>
      <c r="C20" s="58"/>
      <c r="D20" s="58"/>
      <c r="E20" s="58"/>
      <c r="F20" s="59"/>
      <c r="G20" s="59"/>
      <c r="H20" s="60"/>
      <c r="I20" s="61"/>
    </row>
    <row r="21" spans="1:9" x14ac:dyDescent="0.2">
      <c r="A21" s="57" t="s">
        <v>32</v>
      </c>
      <c r="B21" s="58"/>
      <c r="C21" s="58"/>
      <c r="D21" s="58"/>
      <c r="E21" s="58"/>
      <c r="F21" s="59"/>
      <c r="G21" s="59"/>
      <c r="H21" s="279">
        <v>0.06</v>
      </c>
      <c r="I21" s="280">
        <v>0.06</v>
      </c>
    </row>
    <row r="22" spans="1:9" x14ac:dyDescent="0.2">
      <c r="A22" s="57"/>
      <c r="B22" s="58"/>
      <c r="C22" s="58"/>
      <c r="D22" s="58"/>
      <c r="E22" s="58"/>
      <c r="F22" s="59"/>
      <c r="G22" s="59"/>
      <c r="H22" s="60"/>
      <c r="I22" s="61"/>
    </row>
    <row r="23" spans="1:9" x14ac:dyDescent="0.2">
      <c r="A23" s="57" t="s">
        <v>33</v>
      </c>
      <c r="B23" s="58"/>
      <c r="C23" s="58"/>
      <c r="D23" s="58"/>
      <c r="E23" s="58"/>
      <c r="F23" s="59"/>
      <c r="G23" s="59"/>
      <c r="H23" s="262">
        <v>50</v>
      </c>
      <c r="I23" s="262"/>
    </row>
    <row r="24" spans="1:9" x14ac:dyDescent="0.2">
      <c r="A24" s="57" t="s">
        <v>34</v>
      </c>
      <c r="B24" s="58"/>
      <c r="C24" s="58"/>
      <c r="D24" s="58"/>
      <c r="E24" s="58"/>
      <c r="F24" s="59"/>
      <c r="G24" s="59"/>
      <c r="H24" s="262">
        <v>20</v>
      </c>
      <c r="I24" s="262">
        <v>20</v>
      </c>
    </row>
    <row r="25" spans="1:9" x14ac:dyDescent="0.2">
      <c r="A25" s="57"/>
      <c r="B25" s="58"/>
      <c r="C25" s="58"/>
      <c r="D25" s="58"/>
      <c r="E25" s="58"/>
      <c r="F25" s="59"/>
      <c r="G25" s="59"/>
      <c r="H25" s="60"/>
      <c r="I25" s="62"/>
    </row>
    <row r="26" spans="1:9" x14ac:dyDescent="0.2">
      <c r="A26" s="57" t="s">
        <v>35</v>
      </c>
      <c r="B26" s="58"/>
      <c r="C26" s="58"/>
      <c r="D26" s="58"/>
      <c r="E26" s="58"/>
      <c r="F26" s="59"/>
      <c r="G26" s="59"/>
      <c r="H26" s="263">
        <v>350</v>
      </c>
      <c r="I26" s="263"/>
    </row>
    <row r="27" spans="1:9" x14ac:dyDescent="0.2">
      <c r="A27" s="57"/>
      <c r="B27" s="58"/>
      <c r="C27" s="58"/>
      <c r="D27" s="58"/>
      <c r="E27" s="117" t="s">
        <v>115</v>
      </c>
      <c r="F27" s="117" t="s">
        <v>116</v>
      </c>
      <c r="G27" s="59"/>
      <c r="H27" s="60"/>
      <c r="I27" s="61"/>
    </row>
    <row r="28" spans="1:9" x14ac:dyDescent="0.2">
      <c r="A28" s="57" t="s">
        <v>36</v>
      </c>
      <c r="B28" s="58"/>
      <c r="C28" s="58"/>
      <c r="D28" s="58"/>
      <c r="E28" s="193">
        <v>8</v>
      </c>
      <c r="F28" s="194">
        <v>1</v>
      </c>
      <c r="G28" s="59"/>
      <c r="H28" s="263">
        <f>E28*F28</f>
        <v>8</v>
      </c>
      <c r="I28" s="263">
        <v>8</v>
      </c>
    </row>
    <row r="29" spans="1:9" x14ac:dyDescent="0.2">
      <c r="A29" s="57" t="s">
        <v>37</v>
      </c>
      <c r="B29" s="58"/>
      <c r="C29" s="58"/>
      <c r="D29" s="58"/>
      <c r="E29" s="58"/>
      <c r="F29" s="59"/>
      <c r="G29" s="59"/>
      <c r="H29" s="264"/>
      <c r="I29" s="265"/>
    </row>
    <row r="30" spans="1:9" x14ac:dyDescent="0.2">
      <c r="A30" s="57"/>
      <c r="B30" s="58"/>
      <c r="C30" s="58"/>
      <c r="D30" s="58"/>
      <c r="E30" s="58"/>
      <c r="F30" s="59"/>
      <c r="G30" s="59"/>
      <c r="H30" s="60"/>
      <c r="I30" s="61"/>
    </row>
    <row r="31" spans="1:9" x14ac:dyDescent="0.2">
      <c r="A31" s="57" t="s">
        <v>38</v>
      </c>
      <c r="B31" s="58"/>
      <c r="C31" s="58"/>
      <c r="D31" s="58"/>
      <c r="E31" s="58"/>
      <c r="F31" s="59"/>
      <c r="G31" s="59"/>
      <c r="H31" s="263">
        <v>1</v>
      </c>
      <c r="I31" s="263">
        <v>1</v>
      </c>
    </row>
    <row r="32" spans="1:9" x14ac:dyDescent="0.2">
      <c r="A32" s="57"/>
      <c r="B32" s="58"/>
      <c r="C32" s="58"/>
      <c r="D32" s="58"/>
      <c r="E32" s="58"/>
      <c r="F32" s="59"/>
      <c r="G32" s="59"/>
      <c r="H32" s="60"/>
      <c r="I32" s="61"/>
    </row>
    <row r="33" spans="1:9" x14ac:dyDescent="0.2">
      <c r="A33" s="57" t="s">
        <v>39</v>
      </c>
      <c r="B33" s="58"/>
      <c r="C33" s="58"/>
      <c r="D33" s="58"/>
      <c r="E33" s="58"/>
      <c r="F33" s="59"/>
      <c r="G33" s="59"/>
      <c r="H33" s="266">
        <v>0.1</v>
      </c>
      <c r="I33" s="267">
        <v>0.1</v>
      </c>
    </row>
    <row r="34" spans="1:9" x14ac:dyDescent="0.2">
      <c r="A34" s="57" t="s">
        <v>40</v>
      </c>
      <c r="B34" s="58"/>
      <c r="C34" s="58"/>
      <c r="D34" s="58"/>
      <c r="E34" s="58"/>
      <c r="F34" s="59"/>
      <c r="G34" s="59"/>
      <c r="H34" s="266">
        <v>0.12</v>
      </c>
      <c r="I34" s="267">
        <v>0.12</v>
      </c>
    </row>
    <row r="35" spans="1:9" x14ac:dyDescent="0.2">
      <c r="A35" s="57"/>
      <c r="B35" s="58"/>
      <c r="C35" s="58"/>
      <c r="D35" s="58"/>
      <c r="E35" s="58"/>
      <c r="F35" s="59"/>
      <c r="G35" s="59"/>
      <c r="H35" s="58"/>
      <c r="I35" s="63"/>
    </row>
    <row r="36" spans="1:9" ht="15.75" x14ac:dyDescent="0.25">
      <c r="A36" s="64" t="s">
        <v>41</v>
      </c>
      <c r="B36" s="58"/>
      <c r="C36" s="58"/>
      <c r="D36" s="58"/>
      <c r="E36" s="58"/>
      <c r="F36" s="59"/>
      <c r="G36" s="59"/>
      <c r="H36" s="58"/>
      <c r="I36" s="63"/>
    </row>
    <row r="37" spans="1:9" x14ac:dyDescent="0.2">
      <c r="A37" s="57"/>
      <c r="B37" s="58"/>
      <c r="C37" s="58"/>
      <c r="D37" s="58"/>
      <c r="E37" s="58"/>
      <c r="F37" s="59"/>
      <c r="G37" s="59"/>
      <c r="H37" s="58"/>
      <c r="I37" s="63"/>
    </row>
    <row r="38" spans="1:9" ht="15.75" x14ac:dyDescent="0.25">
      <c r="A38" s="57"/>
      <c r="B38" s="58" t="s">
        <v>42</v>
      </c>
      <c r="C38" s="58"/>
      <c r="D38" s="58"/>
      <c r="E38" s="58"/>
      <c r="F38" s="59"/>
      <c r="G38" s="59"/>
      <c r="H38" s="58"/>
      <c r="I38" s="116" t="s">
        <v>43</v>
      </c>
    </row>
    <row r="39" spans="1:9" ht="15.75" x14ac:dyDescent="0.25">
      <c r="A39" s="57"/>
      <c r="B39" s="58" t="s">
        <v>44</v>
      </c>
      <c r="C39" s="58"/>
      <c r="D39" s="58"/>
      <c r="E39" s="58"/>
      <c r="F39" s="59"/>
      <c r="G39" s="59"/>
      <c r="H39" s="58"/>
      <c r="I39" s="116" t="s">
        <v>43</v>
      </c>
    </row>
    <row r="40" spans="1:9" x14ac:dyDescent="0.2">
      <c r="A40" s="66"/>
      <c r="B40" s="67"/>
      <c r="C40" s="67"/>
      <c r="D40" s="67"/>
      <c r="E40" s="67"/>
      <c r="F40" s="67"/>
      <c r="G40" s="67"/>
      <c r="H40" s="67"/>
      <c r="I40" s="68"/>
    </row>
    <row r="48" spans="1:9" x14ac:dyDescent="0.2">
      <c r="I48" s="69">
        <v>6</v>
      </c>
    </row>
    <row r="50" spans="1:9" x14ac:dyDescent="0.2">
      <c r="A50" s="70" t="s">
        <v>45</v>
      </c>
      <c r="B50" s="71" t="s">
        <v>46</v>
      </c>
      <c r="C50" s="268" t="s">
        <v>47</v>
      </c>
      <c r="D50" s="269"/>
      <c r="E50" s="269"/>
      <c r="F50" s="270"/>
      <c r="G50" s="70"/>
      <c r="H50" s="72" t="s">
        <v>48</v>
      </c>
      <c r="I50" s="73">
        <f>H21</f>
        <v>0.06</v>
      </c>
    </row>
    <row r="51" spans="1:9" x14ac:dyDescent="0.2">
      <c r="A51" s="271" t="s">
        <v>49</v>
      </c>
      <c r="B51" s="272"/>
      <c r="C51" s="259" t="s">
        <v>50</v>
      </c>
      <c r="D51" s="259" t="s">
        <v>51</v>
      </c>
      <c r="E51" s="259" t="s">
        <v>52</v>
      </c>
      <c r="F51" s="259" t="s">
        <v>53</v>
      </c>
      <c r="G51" s="259" t="s">
        <v>54</v>
      </c>
      <c r="H51" s="259" t="s">
        <v>55</v>
      </c>
      <c r="I51" s="259" t="s">
        <v>56</v>
      </c>
    </row>
    <row r="52" spans="1:9" x14ac:dyDescent="0.2">
      <c r="A52" s="273"/>
      <c r="B52" s="274"/>
      <c r="C52" s="261"/>
      <c r="D52" s="260"/>
      <c r="E52" s="260"/>
      <c r="F52" s="260"/>
      <c r="G52" s="260"/>
      <c r="H52" s="260"/>
      <c r="I52" s="260"/>
    </row>
    <row r="53" spans="1:9" x14ac:dyDescent="0.2">
      <c r="A53" s="275"/>
      <c r="B53" s="276"/>
      <c r="C53" s="260"/>
      <c r="D53" s="74" t="s">
        <v>57</v>
      </c>
      <c r="E53" s="74" t="s">
        <v>58</v>
      </c>
      <c r="F53" s="74" t="s">
        <v>59</v>
      </c>
      <c r="G53" s="75" t="s">
        <v>60</v>
      </c>
      <c r="H53" s="74" t="s">
        <v>61</v>
      </c>
      <c r="I53" s="74" t="s">
        <v>62</v>
      </c>
    </row>
    <row r="54" spans="1:9" x14ac:dyDescent="0.2">
      <c r="A54" s="70" t="s">
        <v>63</v>
      </c>
      <c r="B54" s="195" t="s">
        <v>64</v>
      </c>
      <c r="C54" s="196">
        <f ca="1">H3</f>
        <v>46146</v>
      </c>
      <c r="D54" s="197">
        <f>H13</f>
        <v>8</v>
      </c>
      <c r="E54" s="198">
        <f>H9</f>
        <v>35000</v>
      </c>
      <c r="F54" s="198">
        <f>H17</f>
        <v>5000</v>
      </c>
      <c r="G54" s="198">
        <f>E54-F54</f>
        <v>30000</v>
      </c>
      <c r="H54" s="198">
        <f>G54/D54</f>
        <v>3750</v>
      </c>
      <c r="I54" s="198">
        <f>E54*$I$21/2</f>
        <v>1050</v>
      </c>
    </row>
    <row r="55" spans="1:9" x14ac:dyDescent="0.2">
      <c r="A55" s="70" t="s">
        <v>65</v>
      </c>
      <c r="B55" s="195" t="s">
        <v>66</v>
      </c>
      <c r="C55" s="196">
        <f ca="1">H3</f>
        <v>46146</v>
      </c>
      <c r="D55" s="197">
        <f t="shared" ref="D55:D56" si="0">H14</f>
        <v>8</v>
      </c>
      <c r="E55" s="198">
        <f t="shared" ref="E55:E56" si="1">H10</f>
        <v>1400</v>
      </c>
      <c r="F55" s="198">
        <f t="shared" ref="F55:F56" si="2">H18</f>
        <v>400</v>
      </c>
      <c r="G55" s="198">
        <f t="shared" ref="G55:G56" si="3">E55-F55</f>
        <v>1000</v>
      </c>
      <c r="H55" s="198">
        <f t="shared" ref="H55:H56" si="4">G55/D55</f>
        <v>125</v>
      </c>
      <c r="I55" s="198">
        <f t="shared" ref="I55:I56" si="5">E55*$I$21/2</f>
        <v>42</v>
      </c>
    </row>
    <row r="56" spans="1:9" x14ac:dyDescent="0.2">
      <c r="A56" s="70" t="s">
        <v>67</v>
      </c>
      <c r="B56" s="195" t="s">
        <v>68</v>
      </c>
      <c r="C56" s="196">
        <f ca="1">H3</f>
        <v>46146</v>
      </c>
      <c r="D56" s="197">
        <f t="shared" si="0"/>
        <v>8</v>
      </c>
      <c r="E56" s="198">
        <f t="shared" si="1"/>
        <v>3800</v>
      </c>
      <c r="F56" s="198">
        <f t="shared" si="2"/>
        <v>1000</v>
      </c>
      <c r="G56" s="198">
        <f t="shared" si="3"/>
        <v>2800</v>
      </c>
      <c r="H56" s="198">
        <f t="shared" si="4"/>
        <v>350</v>
      </c>
      <c r="I56" s="198">
        <f t="shared" si="5"/>
        <v>114</v>
      </c>
    </row>
    <row r="57" spans="1:9" x14ac:dyDescent="0.2">
      <c r="A57" s="70" t="s">
        <v>69</v>
      </c>
      <c r="B57" s="195"/>
      <c r="C57" s="195"/>
      <c r="D57" s="195"/>
      <c r="E57" s="195"/>
      <c r="F57" s="195"/>
      <c r="G57" s="195"/>
      <c r="H57" s="195"/>
      <c r="I57" s="195"/>
    </row>
    <row r="58" spans="1:9" x14ac:dyDescent="0.2">
      <c r="A58" s="257"/>
      <c r="B58" s="259" t="s">
        <v>70</v>
      </c>
      <c r="C58" s="249" t="s">
        <v>71</v>
      </c>
      <c r="D58" s="250"/>
      <c r="E58" s="253"/>
      <c r="F58" s="253" t="s">
        <v>72</v>
      </c>
      <c r="G58" s="253"/>
      <c r="H58" s="253"/>
      <c r="I58" s="253" t="s">
        <v>72</v>
      </c>
    </row>
    <row r="59" spans="1:9" x14ac:dyDescent="0.2">
      <c r="A59" s="258"/>
      <c r="B59" s="260"/>
      <c r="C59" s="251"/>
      <c r="D59" s="252"/>
      <c r="E59" s="254"/>
      <c r="F59" s="254"/>
      <c r="G59" s="254"/>
      <c r="H59" s="254"/>
      <c r="I59" s="254"/>
    </row>
    <row r="60" spans="1:9" x14ac:dyDescent="0.2">
      <c r="A60" s="1"/>
      <c r="B60" s="1"/>
      <c r="C60" s="255" t="s">
        <v>73</v>
      </c>
      <c r="D60" s="256"/>
      <c r="E60" s="199">
        <f>SUM(E54:E59)</f>
        <v>40200</v>
      </c>
      <c r="F60" s="199">
        <f t="shared" ref="F60:I60" si="6">SUM(F54:F59)</f>
        <v>6400</v>
      </c>
      <c r="G60" s="199">
        <f t="shared" si="6"/>
        <v>33800</v>
      </c>
      <c r="H60" s="199">
        <f t="shared" si="6"/>
        <v>4225</v>
      </c>
      <c r="I60" s="199">
        <f t="shared" si="6"/>
        <v>1206</v>
      </c>
    </row>
    <row r="61" spans="1:9" x14ac:dyDescent="0.2">
      <c r="A61" s="1"/>
      <c r="B61" s="1"/>
      <c r="C61" s="80"/>
      <c r="D61" s="80"/>
      <c r="E61" s="81"/>
      <c r="F61" s="81"/>
      <c r="G61" s="81"/>
      <c r="H61" s="81"/>
      <c r="I61" s="81"/>
    </row>
    <row r="62" spans="1:9" x14ac:dyDescent="0.2">
      <c r="A62" s="1"/>
      <c r="B62" s="1"/>
      <c r="C62" s="80"/>
      <c r="D62" s="80"/>
      <c r="E62" s="81"/>
      <c r="F62" s="81"/>
      <c r="G62" s="81"/>
      <c r="H62" s="81"/>
      <c r="I62" s="81"/>
    </row>
    <row r="63" spans="1:9" x14ac:dyDescent="0.2">
      <c r="A63" s="1"/>
      <c r="B63" s="1"/>
      <c r="C63" s="80"/>
      <c r="D63" s="80"/>
      <c r="E63" s="81"/>
      <c r="F63" s="81"/>
      <c r="G63" s="81"/>
      <c r="H63" s="81"/>
      <c r="I63" s="81"/>
    </row>
    <row r="64" spans="1:9" x14ac:dyDescent="0.2">
      <c r="A64" s="1"/>
      <c r="B64" s="1"/>
      <c r="C64" s="80"/>
      <c r="D64" s="80"/>
      <c r="E64" s="81"/>
      <c r="F64" s="81"/>
      <c r="G64" s="81"/>
      <c r="H64" s="81"/>
      <c r="I64" s="81"/>
    </row>
    <row r="65" spans="1:9" x14ac:dyDescent="0.2">
      <c r="A65" s="1"/>
      <c r="B65" s="1"/>
      <c r="C65" s="80"/>
      <c r="D65" s="80"/>
      <c r="E65" s="81"/>
      <c r="F65" s="81"/>
      <c r="G65" s="81"/>
      <c r="H65" s="81"/>
      <c r="I65" s="81"/>
    </row>
    <row r="66" spans="1:9" x14ac:dyDescent="0.2">
      <c r="A66" s="1"/>
      <c r="B66" s="1"/>
      <c r="C66" s="80"/>
      <c r="D66" s="80"/>
      <c r="E66" s="81"/>
      <c r="F66" s="81"/>
      <c r="G66" s="81"/>
      <c r="H66" s="81"/>
      <c r="I66" s="81"/>
    </row>
    <row r="67" spans="1:9" x14ac:dyDescent="0.2">
      <c r="A67" s="1"/>
      <c r="B67" s="1"/>
      <c r="C67" s="80"/>
      <c r="D67" s="80"/>
      <c r="E67" s="81"/>
      <c r="F67" s="81"/>
      <c r="G67" s="81"/>
      <c r="H67" s="81"/>
      <c r="I67" s="81"/>
    </row>
    <row r="68" spans="1:9" ht="15.75" thickBot="1" x14ac:dyDescent="0.25">
      <c r="A68" s="1"/>
      <c r="B68" s="1"/>
      <c r="C68" s="80"/>
      <c r="D68" s="80"/>
      <c r="E68" s="81"/>
      <c r="F68" s="81"/>
      <c r="G68" s="81"/>
      <c r="H68" s="81"/>
      <c r="I68" s="81"/>
    </row>
    <row r="69" spans="1:9" ht="15.75" thickBot="1" x14ac:dyDescent="0.25">
      <c r="A69" s="1"/>
      <c r="B69" s="1"/>
      <c r="C69" s="1"/>
      <c r="D69" s="1"/>
      <c r="E69" s="1"/>
      <c r="F69" s="82" t="s">
        <v>74</v>
      </c>
      <c r="G69" s="83" t="s">
        <v>75</v>
      </c>
      <c r="H69" s="83" t="s">
        <v>76</v>
      </c>
      <c r="I69" s="84" t="s">
        <v>77</v>
      </c>
    </row>
    <row r="70" spans="1:9" x14ac:dyDescent="0.2">
      <c r="A70" s="240" t="s">
        <v>78</v>
      </c>
      <c r="B70" s="241"/>
      <c r="C70" s="241"/>
      <c r="D70" s="241"/>
      <c r="E70" s="242"/>
      <c r="F70" s="85"/>
      <c r="G70" s="86"/>
      <c r="H70" s="86"/>
      <c r="I70" s="87"/>
    </row>
    <row r="71" spans="1:9" x14ac:dyDescent="0.2">
      <c r="A71" s="88"/>
      <c r="B71" s="237" t="s">
        <v>79</v>
      </c>
      <c r="C71" s="238"/>
      <c r="D71" s="238"/>
      <c r="E71" s="239"/>
      <c r="F71" s="89">
        <f>H23</f>
        <v>50</v>
      </c>
      <c r="G71" s="89">
        <f>F71*12</f>
        <v>600</v>
      </c>
      <c r="H71" s="90">
        <f>F71/F71</f>
        <v>1</v>
      </c>
      <c r="I71" s="91">
        <f>F71/F72</f>
        <v>2.5</v>
      </c>
    </row>
    <row r="72" spans="1:9" ht="15.75" thickBot="1" x14ac:dyDescent="0.25">
      <c r="A72" s="88"/>
      <c r="B72" s="234" t="s">
        <v>80</v>
      </c>
      <c r="C72" s="235"/>
      <c r="D72" s="235"/>
      <c r="E72" s="236"/>
      <c r="F72" s="92">
        <f>H24</f>
        <v>20</v>
      </c>
      <c r="G72" s="93">
        <f>F72*12</f>
        <v>240</v>
      </c>
      <c r="H72" s="94">
        <f>F72/F71</f>
        <v>0.4</v>
      </c>
      <c r="I72" s="95">
        <f>F72/F72</f>
        <v>1</v>
      </c>
    </row>
    <row r="73" spans="1:9" x14ac:dyDescent="0.2">
      <c r="A73" s="240" t="s">
        <v>81</v>
      </c>
      <c r="B73" s="241"/>
      <c r="C73" s="241"/>
      <c r="D73" s="241"/>
      <c r="E73" s="242"/>
      <c r="F73" s="246"/>
      <c r="G73" s="247"/>
      <c r="H73" s="247"/>
      <c r="I73" s="248"/>
    </row>
    <row r="74" spans="1:9" ht="15.75" thickBot="1" x14ac:dyDescent="0.25">
      <c r="A74" s="96"/>
      <c r="B74" s="234" t="s">
        <v>82</v>
      </c>
      <c r="C74" s="235"/>
      <c r="D74" s="235"/>
      <c r="E74" s="236"/>
      <c r="F74" s="97">
        <f>H26</f>
        <v>350</v>
      </c>
      <c r="G74" s="97">
        <f>F74*12</f>
        <v>4200</v>
      </c>
      <c r="H74" s="97">
        <f>F74/F71</f>
        <v>7</v>
      </c>
      <c r="I74" s="98">
        <f>F74/F72</f>
        <v>17.5</v>
      </c>
    </row>
    <row r="75" spans="1:9" x14ac:dyDescent="0.2">
      <c r="A75" s="240" t="s">
        <v>83</v>
      </c>
      <c r="B75" s="241"/>
      <c r="C75" s="241"/>
      <c r="D75" s="241"/>
      <c r="E75" s="242"/>
      <c r="F75" s="246"/>
      <c r="G75" s="247"/>
      <c r="H75" s="247"/>
      <c r="I75" s="248"/>
    </row>
    <row r="76" spans="1:9" x14ac:dyDescent="0.2">
      <c r="A76" s="88"/>
      <c r="B76" s="231" t="s">
        <v>84</v>
      </c>
      <c r="C76" s="232"/>
      <c r="D76" s="232"/>
      <c r="E76" s="233"/>
      <c r="F76" s="78"/>
      <c r="G76" s="78"/>
      <c r="H76" s="78"/>
      <c r="I76" s="99"/>
    </row>
    <row r="77" spans="1:9" x14ac:dyDescent="0.2">
      <c r="A77" s="88"/>
      <c r="B77" s="237" t="s">
        <v>85</v>
      </c>
      <c r="C77" s="238"/>
      <c r="D77" s="238"/>
      <c r="E77" s="239"/>
      <c r="F77" s="100">
        <f>H28*H24</f>
        <v>160</v>
      </c>
      <c r="G77" s="78">
        <f>F77*12</f>
        <v>1920</v>
      </c>
      <c r="H77" s="78">
        <f>F77/F71</f>
        <v>3.2</v>
      </c>
      <c r="I77" s="99">
        <f>F77/F72</f>
        <v>8</v>
      </c>
    </row>
    <row r="78" spans="1:9" ht="15.75" thickBot="1" x14ac:dyDescent="0.25">
      <c r="A78" s="96"/>
      <c r="B78" s="234" t="s">
        <v>86</v>
      </c>
      <c r="C78" s="235"/>
      <c r="D78" s="235"/>
      <c r="E78" s="236"/>
      <c r="F78" s="101">
        <f>H31*H24</f>
        <v>20</v>
      </c>
      <c r="G78" s="97">
        <f>F78*12</f>
        <v>240</v>
      </c>
      <c r="H78" s="97">
        <f>F78/F71</f>
        <v>0.4</v>
      </c>
      <c r="I78" s="98">
        <f>F78/F72</f>
        <v>1</v>
      </c>
    </row>
    <row r="79" spans="1:9" x14ac:dyDescent="0.2">
      <c r="A79" s="240" t="s">
        <v>87</v>
      </c>
      <c r="B79" s="241"/>
      <c r="C79" s="241"/>
      <c r="D79" s="241"/>
      <c r="E79" s="242"/>
      <c r="F79" s="243"/>
      <c r="G79" s="244"/>
      <c r="H79" s="244"/>
      <c r="I79" s="245"/>
    </row>
    <row r="80" spans="1:9" x14ac:dyDescent="0.2">
      <c r="A80" s="88"/>
      <c r="B80" s="237" t="s">
        <v>88</v>
      </c>
      <c r="C80" s="238"/>
      <c r="D80" s="238"/>
      <c r="E80" s="239"/>
      <c r="F80" s="78">
        <f>H60/12</f>
        <v>352.08333333333331</v>
      </c>
      <c r="G80" s="78">
        <f>F80*12</f>
        <v>4225</v>
      </c>
      <c r="H80" s="78">
        <f>F80/F71</f>
        <v>7.0416666666666661</v>
      </c>
      <c r="I80" s="99">
        <f>F80/F72</f>
        <v>17.604166666666664</v>
      </c>
    </row>
    <row r="81" spans="1:9" ht="15.75" thickBot="1" x14ac:dyDescent="0.25">
      <c r="A81" s="96"/>
      <c r="B81" s="234" t="s">
        <v>89</v>
      </c>
      <c r="C81" s="235"/>
      <c r="D81" s="235"/>
      <c r="E81" s="236"/>
      <c r="F81" s="101">
        <f>I60/12</f>
        <v>100.5</v>
      </c>
      <c r="G81" s="97">
        <f>F81*12</f>
        <v>1206</v>
      </c>
      <c r="H81" s="97">
        <f>F81/F71</f>
        <v>2.0099999999999998</v>
      </c>
      <c r="I81" s="98">
        <f>F81/F72</f>
        <v>5.0250000000000004</v>
      </c>
    </row>
    <row r="82" spans="1:9" x14ac:dyDescent="0.2">
      <c r="A82" s="240" t="s">
        <v>90</v>
      </c>
      <c r="B82" s="241"/>
      <c r="C82" s="241"/>
      <c r="D82" s="241"/>
      <c r="E82" s="242"/>
      <c r="F82" s="243"/>
      <c r="G82" s="244"/>
      <c r="H82" s="244"/>
      <c r="I82" s="245"/>
    </row>
    <row r="83" spans="1:9" x14ac:dyDescent="0.2">
      <c r="A83" s="88"/>
      <c r="B83" s="237" t="s">
        <v>91</v>
      </c>
      <c r="C83" s="238"/>
      <c r="D83" s="238"/>
      <c r="E83" s="239"/>
      <c r="F83" s="78">
        <f>F74+F77+F78+F80</f>
        <v>882.08333333333326</v>
      </c>
      <c r="G83" s="78">
        <f>F83*12</f>
        <v>10585</v>
      </c>
      <c r="H83" s="78">
        <f>F83/F71</f>
        <v>17.641666666666666</v>
      </c>
      <c r="I83" s="99">
        <f>F83/F72</f>
        <v>44.104166666666664</v>
      </c>
    </row>
    <row r="84" spans="1:9" x14ac:dyDescent="0.2">
      <c r="A84" s="88"/>
      <c r="B84" s="237" t="s">
        <v>92</v>
      </c>
      <c r="C84" s="238"/>
      <c r="D84" s="238"/>
      <c r="E84" s="239"/>
      <c r="F84" s="100">
        <f>F83+F81</f>
        <v>982.58333333333326</v>
      </c>
      <c r="G84" s="78">
        <f>F84*12</f>
        <v>11791</v>
      </c>
      <c r="H84" s="78">
        <f>F84/F71</f>
        <v>19.651666666666664</v>
      </c>
      <c r="I84" s="99">
        <f>F84/F72</f>
        <v>49.129166666666663</v>
      </c>
    </row>
    <row r="85" spans="1:9" ht="15.75" thickBot="1" x14ac:dyDescent="0.25">
      <c r="A85" s="88"/>
      <c r="B85" s="237" t="s">
        <v>93</v>
      </c>
      <c r="C85" s="238"/>
      <c r="D85" s="238"/>
      <c r="E85" s="239"/>
      <c r="F85" s="78">
        <f>F84+(F84*I33)</f>
        <v>1080.8416666666667</v>
      </c>
      <c r="G85" s="78">
        <f>F85*12</f>
        <v>12970.1</v>
      </c>
      <c r="H85" s="102">
        <f>F85/F71</f>
        <v>21.616833333333332</v>
      </c>
      <c r="I85" s="103">
        <f>F85/F72</f>
        <v>54.042083333333338</v>
      </c>
    </row>
    <row r="86" spans="1:9" ht="15.75" thickBot="1" x14ac:dyDescent="0.25">
      <c r="A86" s="96"/>
      <c r="B86" s="234" t="s">
        <v>94</v>
      </c>
      <c r="C86" s="235"/>
      <c r="D86" s="235"/>
      <c r="E86" s="236"/>
      <c r="F86" s="97">
        <f>F85+(F85*I34)</f>
        <v>1210.5426666666667</v>
      </c>
      <c r="G86" s="104">
        <f>F86*12</f>
        <v>14526.512000000001</v>
      </c>
      <c r="H86" s="105">
        <f>F86/F71</f>
        <v>24.210853333333333</v>
      </c>
      <c r="I86" s="105">
        <f>F86/F72</f>
        <v>60.527133333333339</v>
      </c>
    </row>
    <row r="87" spans="1:9" x14ac:dyDescent="0.2">
      <c r="A87" s="1"/>
      <c r="B87" s="1"/>
      <c r="C87" s="80"/>
      <c r="D87" s="80"/>
      <c r="E87" s="81"/>
      <c r="F87" s="81"/>
      <c r="G87" s="81"/>
      <c r="H87" s="81"/>
      <c r="I87" s="81"/>
    </row>
    <row r="88" spans="1:9" x14ac:dyDescent="0.2">
      <c r="A88" s="1"/>
      <c r="B88" s="1"/>
      <c r="C88" s="80"/>
      <c r="D88" s="80"/>
      <c r="E88" s="81"/>
      <c r="F88" s="81"/>
      <c r="G88" s="81"/>
      <c r="H88" s="81"/>
      <c r="I88" s="81"/>
    </row>
    <row r="89" spans="1:9" x14ac:dyDescent="0.2">
      <c r="A89" s="1"/>
      <c r="B89" s="106"/>
      <c r="C89" s="106"/>
      <c r="D89" s="106"/>
      <c r="E89" s="106"/>
      <c r="F89" s="107"/>
      <c r="G89" s="108"/>
      <c r="H89" s="108"/>
      <c r="I89" s="108"/>
    </row>
    <row r="90" spans="1:9" x14ac:dyDescent="0.2">
      <c r="A90" s="1"/>
      <c r="B90" s="106"/>
      <c r="C90" s="106"/>
      <c r="D90" s="106"/>
      <c r="E90" s="106"/>
      <c r="F90" s="108"/>
      <c r="G90" s="108"/>
      <c r="H90" s="108"/>
      <c r="I90" s="108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G92" s="1"/>
      <c r="H92" s="1"/>
      <c r="I92" s="1"/>
    </row>
    <row r="93" spans="1:9" x14ac:dyDescent="0.2">
      <c r="A93" s="109" t="s">
        <v>95</v>
      </c>
      <c r="B93" s="109"/>
      <c r="C93" s="109"/>
      <c r="D93" s="109"/>
      <c r="E93" s="109"/>
      <c r="F93" s="109"/>
      <c r="G93" s="109"/>
      <c r="H93" s="109"/>
      <c r="I93" s="110">
        <f>H86</f>
        <v>24.210853333333333</v>
      </c>
    </row>
    <row r="94" spans="1:9" x14ac:dyDescent="0.2">
      <c r="A94" s="109" t="s">
        <v>44</v>
      </c>
      <c r="B94" s="109"/>
      <c r="C94" s="109"/>
      <c r="D94" s="109"/>
      <c r="E94" s="109"/>
      <c r="F94" s="109"/>
      <c r="G94" s="109"/>
      <c r="H94" s="109"/>
      <c r="I94" s="110">
        <f>I86</f>
        <v>60.527133333333339</v>
      </c>
    </row>
    <row r="95" spans="1:9" x14ac:dyDescent="0.2">
      <c r="A95" s="1"/>
      <c r="B95" s="1"/>
      <c r="C95" s="1"/>
      <c r="D95" s="1"/>
      <c r="E95" s="1"/>
      <c r="F95" s="1"/>
      <c r="G95" s="1"/>
      <c r="H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69">
        <v>7</v>
      </c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</sheetData>
  <mergeCells count="58">
    <mergeCell ref="H34:I34"/>
    <mergeCell ref="C50:F50"/>
    <mergeCell ref="A51:B53"/>
    <mergeCell ref="H14:I14"/>
    <mergeCell ref="H3:I3"/>
    <mergeCell ref="H9:I9"/>
    <mergeCell ref="H10:I10"/>
    <mergeCell ref="H11:I11"/>
    <mergeCell ref="H13:I13"/>
    <mergeCell ref="H33:I33"/>
    <mergeCell ref="H15:I15"/>
    <mergeCell ref="H17:I17"/>
    <mergeCell ref="H18:I18"/>
    <mergeCell ref="H19:I19"/>
    <mergeCell ref="H21:I21"/>
    <mergeCell ref="H23:I23"/>
    <mergeCell ref="H24:I24"/>
    <mergeCell ref="H26:I26"/>
    <mergeCell ref="H28:I28"/>
    <mergeCell ref="H29:I29"/>
    <mergeCell ref="H31:I31"/>
    <mergeCell ref="H51:H52"/>
    <mergeCell ref="I51:I52"/>
    <mergeCell ref="A70:E70"/>
    <mergeCell ref="B71:E71"/>
    <mergeCell ref="F58:F59"/>
    <mergeCell ref="G58:G59"/>
    <mergeCell ref="C51:C53"/>
    <mergeCell ref="D51:D52"/>
    <mergeCell ref="E51:E52"/>
    <mergeCell ref="F51:F52"/>
    <mergeCell ref="G51:G52"/>
    <mergeCell ref="B58:B59"/>
    <mergeCell ref="A75:E75"/>
    <mergeCell ref="F75:I75"/>
    <mergeCell ref="C58:D59"/>
    <mergeCell ref="E58:E59"/>
    <mergeCell ref="H58:H59"/>
    <mergeCell ref="I58:I59"/>
    <mergeCell ref="C60:D60"/>
    <mergeCell ref="A73:E73"/>
    <mergeCell ref="F73:I73"/>
    <mergeCell ref="B74:E74"/>
    <mergeCell ref="B72:E72"/>
    <mergeCell ref="A58:A59"/>
    <mergeCell ref="F79:I79"/>
    <mergeCell ref="B80:E80"/>
    <mergeCell ref="B81:E81"/>
    <mergeCell ref="A82:E82"/>
    <mergeCell ref="F82:I82"/>
    <mergeCell ref="B76:E76"/>
    <mergeCell ref="B86:E86"/>
    <mergeCell ref="B77:E77"/>
    <mergeCell ref="B78:E78"/>
    <mergeCell ref="A79:E79"/>
    <mergeCell ref="B83:E83"/>
    <mergeCell ref="B84:E84"/>
    <mergeCell ref="B85:E85"/>
  </mergeCells>
  <pageMargins left="0.51181102362204722" right="0" top="0.78740157480314965" bottom="0.78740157480314965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139"/>
  <sheetViews>
    <sheetView topLeftCell="A48" zoomScaleNormal="100" workbookViewId="0">
      <selection activeCell="A51" sqref="A51:I92"/>
    </sheetView>
  </sheetViews>
  <sheetFormatPr baseColWidth="10" defaultRowHeight="15" x14ac:dyDescent="0.2"/>
  <cols>
    <col min="1" max="1" width="4.44140625" style="49" customWidth="1"/>
    <col min="2" max="2" width="13.44140625" style="49" customWidth="1"/>
    <col min="3" max="3" width="7.109375" style="49" customWidth="1"/>
    <col min="4" max="4" width="7.21875" style="49" customWidth="1"/>
    <col min="5" max="5" width="9.88671875" style="49" customWidth="1"/>
    <col min="6" max="6" width="8.77734375" style="49" customWidth="1"/>
    <col min="7" max="7" width="9.33203125" style="49" customWidth="1"/>
    <col min="8" max="8" width="8.5546875" style="49" customWidth="1"/>
    <col min="9" max="9" width="8.6640625" style="49" customWidth="1"/>
  </cols>
  <sheetData>
    <row r="2" spans="1:9" ht="15.75" x14ac:dyDescent="0.25">
      <c r="A2" s="50" t="s">
        <v>21</v>
      </c>
    </row>
    <row r="3" spans="1:9" ht="15.75" x14ac:dyDescent="0.25">
      <c r="A3" s="50"/>
      <c r="F3" s="49" t="s">
        <v>191</v>
      </c>
      <c r="H3" s="277">
        <v>42050</v>
      </c>
      <c r="I3" s="278"/>
    </row>
    <row r="5" spans="1:9" x14ac:dyDescent="0.2">
      <c r="A5" s="51"/>
      <c r="B5" s="52"/>
      <c r="C5" s="52"/>
      <c r="D5" s="52"/>
      <c r="E5" s="52"/>
      <c r="F5" s="52"/>
      <c r="G5" s="52"/>
      <c r="H5" s="52"/>
      <c r="I5" s="53"/>
    </row>
    <row r="6" spans="1:9" ht="15.75" x14ac:dyDescent="0.25">
      <c r="A6" s="54" t="s">
        <v>22</v>
      </c>
      <c r="B6" s="50"/>
      <c r="C6" s="50"/>
      <c r="D6"/>
      <c r="E6"/>
      <c r="F6"/>
      <c r="G6"/>
      <c r="H6"/>
      <c r="I6" s="55"/>
    </row>
    <row r="7" spans="1:9" ht="15.75" x14ac:dyDescent="0.25">
      <c r="A7" s="54"/>
      <c r="B7" s="50"/>
      <c r="C7" s="50"/>
      <c r="D7"/>
      <c r="E7"/>
      <c r="F7"/>
      <c r="G7"/>
      <c r="H7"/>
      <c r="I7" s="55"/>
    </row>
    <row r="8" spans="1:9" x14ac:dyDescent="0.2">
      <c r="A8" s="56"/>
      <c r="B8"/>
      <c r="C8"/>
      <c r="D8"/>
      <c r="E8"/>
      <c r="F8"/>
      <c r="G8"/>
      <c r="H8"/>
      <c r="I8" s="55"/>
    </row>
    <row r="9" spans="1:9" x14ac:dyDescent="0.2">
      <c r="A9" s="143" t="s">
        <v>46</v>
      </c>
      <c r="B9" s="144"/>
      <c r="C9" s="145" t="s">
        <v>188</v>
      </c>
      <c r="D9" s="145"/>
      <c r="E9" s="145"/>
      <c r="F9" s="146"/>
      <c r="G9" s="146"/>
      <c r="H9" s="263"/>
      <c r="I9" s="263"/>
    </row>
    <row r="10" spans="1:9" x14ac:dyDescent="0.2">
      <c r="A10" s="143" t="s">
        <v>189</v>
      </c>
      <c r="B10" s="144"/>
      <c r="C10" s="58" t="s">
        <v>188</v>
      </c>
      <c r="D10" s="58"/>
      <c r="E10" s="58"/>
      <c r="F10" s="59"/>
      <c r="G10" s="59"/>
      <c r="H10" s="263"/>
      <c r="I10" s="263"/>
    </row>
    <row r="11" spans="1:9" x14ac:dyDescent="0.2">
      <c r="A11" s="143" t="s">
        <v>190</v>
      </c>
      <c r="B11" s="144"/>
      <c r="C11" s="58" t="s">
        <v>188</v>
      </c>
      <c r="D11" s="58"/>
      <c r="E11" s="58"/>
      <c r="F11" s="59"/>
      <c r="G11" s="59"/>
      <c r="H11" s="263"/>
      <c r="I11" s="263"/>
    </row>
    <row r="12" spans="1:9" x14ac:dyDescent="0.2">
      <c r="A12" s="57"/>
      <c r="B12" s="58"/>
      <c r="C12" s="58"/>
      <c r="D12" s="58"/>
      <c r="E12" s="58"/>
      <c r="F12" s="59"/>
      <c r="G12" s="59"/>
      <c r="H12" s="60"/>
      <c r="I12" s="61"/>
    </row>
    <row r="13" spans="1:9" x14ac:dyDescent="0.2">
      <c r="A13" s="57" t="s">
        <v>26</v>
      </c>
      <c r="B13" s="58"/>
      <c r="C13" s="58"/>
      <c r="D13" s="58"/>
      <c r="E13" s="58"/>
      <c r="F13" s="59"/>
      <c r="G13" s="59"/>
      <c r="H13" s="262"/>
      <c r="I13" s="262"/>
    </row>
    <row r="14" spans="1:9" x14ac:dyDescent="0.2">
      <c r="A14" s="57" t="s">
        <v>27</v>
      </c>
      <c r="B14" s="58"/>
      <c r="C14" s="58"/>
      <c r="D14" s="58"/>
      <c r="E14" s="58"/>
      <c r="F14" s="59"/>
      <c r="G14" s="59"/>
      <c r="H14" s="262"/>
      <c r="I14" s="262"/>
    </row>
    <row r="15" spans="1:9" x14ac:dyDescent="0.2">
      <c r="A15" s="57" t="s">
        <v>28</v>
      </c>
      <c r="B15" s="58"/>
      <c r="C15" s="58"/>
      <c r="D15" s="58"/>
      <c r="E15" s="58"/>
      <c r="F15" s="59"/>
      <c r="G15" s="59"/>
      <c r="H15" s="262"/>
      <c r="I15" s="262"/>
    </row>
    <row r="16" spans="1:9" x14ac:dyDescent="0.2">
      <c r="A16" s="57"/>
      <c r="B16" s="58"/>
      <c r="C16" s="58"/>
      <c r="D16" s="58"/>
      <c r="E16" s="58"/>
      <c r="F16" s="59"/>
      <c r="G16" s="59"/>
      <c r="H16" s="60"/>
      <c r="I16" s="61"/>
    </row>
    <row r="17" spans="1:9" x14ac:dyDescent="0.2">
      <c r="A17" s="57" t="s">
        <v>96</v>
      </c>
      <c r="B17" s="58"/>
      <c r="C17" s="58"/>
      <c r="D17" s="58"/>
      <c r="E17" s="58"/>
      <c r="F17" s="59"/>
      <c r="G17" s="59"/>
      <c r="H17" s="263"/>
      <c r="I17" s="263"/>
    </row>
    <row r="18" spans="1:9" x14ac:dyDescent="0.2">
      <c r="A18" s="57" t="s">
        <v>30</v>
      </c>
      <c r="B18" s="58"/>
      <c r="C18" s="58"/>
      <c r="D18" s="58"/>
      <c r="E18" s="58"/>
      <c r="F18" s="59"/>
      <c r="G18" s="59"/>
      <c r="H18" s="263"/>
      <c r="I18" s="263"/>
    </row>
    <row r="19" spans="1:9" x14ac:dyDescent="0.2">
      <c r="A19" s="57" t="s">
        <v>31</v>
      </c>
      <c r="B19" s="58"/>
      <c r="C19" s="58"/>
      <c r="D19" s="58"/>
      <c r="E19" s="58"/>
      <c r="F19" s="59"/>
      <c r="G19" s="59"/>
      <c r="H19" s="263"/>
      <c r="I19" s="263"/>
    </row>
    <row r="20" spans="1:9" x14ac:dyDescent="0.2">
      <c r="A20" s="57"/>
      <c r="B20" s="58"/>
      <c r="C20" s="58"/>
      <c r="D20" s="58"/>
      <c r="E20" s="58"/>
      <c r="F20" s="59"/>
      <c r="G20" s="59"/>
      <c r="H20" s="111"/>
      <c r="I20" s="112"/>
    </row>
    <row r="21" spans="1:9" x14ac:dyDescent="0.2">
      <c r="A21" s="57" t="s">
        <v>32</v>
      </c>
      <c r="B21" s="58"/>
      <c r="C21" s="58"/>
      <c r="D21" s="58"/>
      <c r="E21" s="58"/>
      <c r="F21" s="59"/>
      <c r="G21" s="59"/>
      <c r="H21" s="297"/>
      <c r="I21" s="297"/>
    </row>
    <row r="22" spans="1:9" x14ac:dyDescent="0.2">
      <c r="A22" s="57"/>
      <c r="B22" s="58"/>
      <c r="C22" s="58"/>
      <c r="D22" s="58"/>
      <c r="E22" s="58"/>
      <c r="F22" s="59"/>
      <c r="G22" s="59"/>
      <c r="H22" s="60"/>
      <c r="I22" s="61"/>
    </row>
    <row r="23" spans="1:9" x14ac:dyDescent="0.2">
      <c r="A23" s="57" t="s">
        <v>33</v>
      </c>
      <c r="B23" s="58"/>
      <c r="C23" s="58"/>
      <c r="D23" s="58"/>
      <c r="E23" s="58"/>
      <c r="F23" s="59"/>
      <c r="G23" s="59"/>
      <c r="H23" s="262"/>
      <c r="I23" s="262"/>
    </row>
    <row r="24" spans="1:9" x14ac:dyDescent="0.2">
      <c r="A24" s="57" t="s">
        <v>34</v>
      </c>
      <c r="B24" s="58"/>
      <c r="C24" s="58"/>
      <c r="D24" s="58"/>
      <c r="E24" s="58"/>
      <c r="F24" s="59"/>
      <c r="G24" s="59"/>
      <c r="H24" s="262"/>
      <c r="I24" s="262"/>
    </row>
    <row r="25" spans="1:9" x14ac:dyDescent="0.2">
      <c r="A25" s="57"/>
      <c r="B25" s="58"/>
      <c r="C25" s="58"/>
      <c r="D25" s="58"/>
      <c r="E25" s="58"/>
      <c r="F25" s="59"/>
      <c r="G25" s="59"/>
      <c r="H25" s="60"/>
      <c r="I25" s="62"/>
    </row>
    <row r="26" spans="1:9" x14ac:dyDescent="0.2">
      <c r="A26" s="57" t="s">
        <v>35</v>
      </c>
      <c r="B26" s="58"/>
      <c r="C26" s="58"/>
      <c r="D26" s="58"/>
      <c r="E26" s="58"/>
      <c r="F26" s="59"/>
      <c r="G26" s="59"/>
      <c r="H26" s="263"/>
      <c r="I26" s="263"/>
    </row>
    <row r="27" spans="1:9" x14ac:dyDescent="0.2">
      <c r="A27" s="57"/>
      <c r="B27" s="58"/>
      <c r="C27" s="58"/>
      <c r="D27" s="58"/>
      <c r="E27" s="117" t="s">
        <v>115</v>
      </c>
      <c r="F27" s="117" t="s">
        <v>116</v>
      </c>
      <c r="G27" s="59"/>
      <c r="H27" s="60"/>
      <c r="I27" s="61"/>
    </row>
    <row r="28" spans="1:9" x14ac:dyDescent="0.2">
      <c r="A28" s="57" t="s">
        <v>36</v>
      </c>
      <c r="B28" s="58"/>
      <c r="C28" s="58"/>
      <c r="D28" s="58"/>
      <c r="E28" s="193"/>
      <c r="F28" s="194"/>
      <c r="G28" s="59"/>
      <c r="H28" s="263"/>
      <c r="I28" s="263"/>
    </row>
    <row r="29" spans="1:9" x14ac:dyDescent="0.2">
      <c r="A29" s="57" t="s">
        <v>37</v>
      </c>
      <c r="B29" s="58"/>
      <c r="C29" s="58"/>
      <c r="D29" s="58"/>
      <c r="E29" s="59"/>
      <c r="F29" s="59"/>
      <c r="G29" s="59"/>
      <c r="H29" s="264"/>
      <c r="I29" s="265"/>
    </row>
    <row r="30" spans="1:9" x14ac:dyDescent="0.2">
      <c r="A30" s="57"/>
      <c r="B30" s="58"/>
      <c r="C30" s="58"/>
      <c r="D30" s="58"/>
      <c r="E30" s="58"/>
      <c r="F30" s="59"/>
      <c r="G30" s="59"/>
      <c r="H30" s="60"/>
      <c r="I30" s="61"/>
    </row>
    <row r="31" spans="1:9" x14ac:dyDescent="0.2">
      <c r="A31" s="57" t="s">
        <v>38</v>
      </c>
      <c r="B31" s="58"/>
      <c r="C31" s="58"/>
      <c r="D31" s="58"/>
      <c r="E31" s="58"/>
      <c r="F31" s="59"/>
      <c r="G31" s="59"/>
      <c r="H31" s="263"/>
      <c r="I31" s="263"/>
    </row>
    <row r="32" spans="1:9" x14ac:dyDescent="0.2">
      <c r="A32" s="57"/>
      <c r="B32" s="58"/>
      <c r="C32" s="58"/>
      <c r="D32" s="58"/>
      <c r="E32" s="58"/>
      <c r="F32" s="59"/>
      <c r="G32" s="59"/>
      <c r="H32" s="60"/>
      <c r="I32" s="61"/>
    </row>
    <row r="33" spans="1:9" x14ac:dyDescent="0.2">
      <c r="A33" s="57" t="s">
        <v>39</v>
      </c>
      <c r="B33" s="58"/>
      <c r="C33" s="58"/>
      <c r="D33" s="58"/>
      <c r="E33" s="58"/>
      <c r="F33" s="59"/>
      <c r="G33" s="59"/>
      <c r="H33" s="295"/>
      <c r="I33" s="296"/>
    </row>
    <row r="34" spans="1:9" x14ac:dyDescent="0.2">
      <c r="A34" s="57" t="s">
        <v>40</v>
      </c>
      <c r="B34" s="58"/>
      <c r="C34" s="58"/>
      <c r="D34" s="58"/>
      <c r="E34" s="58"/>
      <c r="F34" s="59"/>
      <c r="G34" s="59"/>
      <c r="H34" s="293"/>
      <c r="I34" s="294"/>
    </row>
    <row r="35" spans="1:9" x14ac:dyDescent="0.2">
      <c r="A35" s="57"/>
      <c r="B35" s="58"/>
      <c r="C35" s="58"/>
      <c r="D35" s="58"/>
      <c r="E35" s="58"/>
      <c r="F35" s="59"/>
      <c r="G35" s="59"/>
      <c r="H35" s="58"/>
      <c r="I35" s="63"/>
    </row>
    <row r="36" spans="1:9" ht="15.75" x14ac:dyDescent="0.25">
      <c r="A36" s="64" t="s">
        <v>41</v>
      </c>
      <c r="B36" s="58"/>
      <c r="C36" s="58"/>
      <c r="D36" s="58"/>
      <c r="E36" s="58"/>
      <c r="F36" s="59"/>
      <c r="G36" s="59"/>
      <c r="H36" s="58"/>
      <c r="I36" s="63"/>
    </row>
    <row r="37" spans="1:9" x14ac:dyDescent="0.2">
      <c r="A37" s="57"/>
      <c r="B37" s="58"/>
      <c r="C37" s="58"/>
      <c r="D37" s="58"/>
      <c r="E37" s="58"/>
      <c r="F37" s="59"/>
      <c r="G37" s="59"/>
      <c r="H37" s="58"/>
      <c r="I37" s="113"/>
    </row>
    <row r="38" spans="1:9" ht="15.75" x14ac:dyDescent="0.25">
      <c r="A38" s="57"/>
      <c r="B38" s="58" t="s">
        <v>42</v>
      </c>
      <c r="C38" s="58"/>
      <c r="D38" s="58"/>
      <c r="E38" s="58"/>
      <c r="F38" s="59"/>
      <c r="G38" s="59"/>
      <c r="H38" s="58"/>
      <c r="I38" s="65" t="s">
        <v>43</v>
      </c>
    </row>
    <row r="39" spans="1:9" ht="15.75" x14ac:dyDescent="0.25">
      <c r="A39" s="57"/>
      <c r="B39" s="58" t="s">
        <v>44</v>
      </c>
      <c r="C39" s="58"/>
      <c r="D39" s="58"/>
      <c r="E39" s="58"/>
      <c r="F39" s="59"/>
      <c r="G39" s="59"/>
      <c r="H39" s="58"/>
      <c r="I39" s="65" t="s">
        <v>43</v>
      </c>
    </row>
    <row r="40" spans="1:9" x14ac:dyDescent="0.2">
      <c r="A40" s="66"/>
      <c r="B40" s="67"/>
      <c r="C40" s="67"/>
      <c r="D40" s="67"/>
      <c r="E40" s="67"/>
      <c r="F40" s="67"/>
      <c r="G40" s="67"/>
      <c r="H40" s="67"/>
      <c r="I40" s="68"/>
    </row>
    <row r="43" spans="1:9" ht="15.75" x14ac:dyDescent="0.25">
      <c r="C43" s="118" t="s">
        <v>120</v>
      </c>
      <c r="D43" s="118"/>
      <c r="E43" s="118"/>
      <c r="F43" s="118"/>
      <c r="G43" s="118"/>
    </row>
    <row r="48" spans="1:9" x14ac:dyDescent="0.2">
      <c r="I48" s="69">
        <v>8</v>
      </c>
    </row>
    <row r="49" spans="1:9" ht="15.75" x14ac:dyDescent="0.25">
      <c r="A49" s="50" t="s">
        <v>97</v>
      </c>
      <c r="B49" s="50"/>
      <c r="C49" s="50"/>
      <c r="D49" s="50"/>
      <c r="E49" s="50"/>
      <c r="F49" s="50"/>
    </row>
    <row r="51" spans="1:9" x14ac:dyDescent="0.2">
      <c r="A51" s="70" t="s">
        <v>45</v>
      </c>
      <c r="B51" s="71" t="s">
        <v>46</v>
      </c>
      <c r="C51" s="268"/>
      <c r="D51" s="269"/>
      <c r="E51" s="269"/>
      <c r="F51" s="270"/>
      <c r="G51" s="70"/>
      <c r="H51" s="72" t="s">
        <v>48</v>
      </c>
      <c r="I51" s="114">
        <f>H21</f>
        <v>0</v>
      </c>
    </row>
    <row r="52" spans="1:9" x14ac:dyDescent="0.2">
      <c r="A52" s="271" t="s">
        <v>49</v>
      </c>
      <c r="B52" s="272"/>
      <c r="C52" s="259" t="s">
        <v>50</v>
      </c>
      <c r="D52" s="259" t="s">
        <v>51</v>
      </c>
      <c r="E52" s="259" t="s">
        <v>52</v>
      </c>
      <c r="F52" s="259" t="s">
        <v>53</v>
      </c>
      <c r="G52" s="259" t="s">
        <v>54</v>
      </c>
      <c r="H52" s="259" t="s">
        <v>55</v>
      </c>
      <c r="I52" s="259" t="s">
        <v>56</v>
      </c>
    </row>
    <row r="53" spans="1:9" x14ac:dyDescent="0.2">
      <c r="A53" s="273"/>
      <c r="B53" s="274"/>
      <c r="C53" s="261"/>
      <c r="D53" s="260"/>
      <c r="E53" s="260"/>
      <c r="F53" s="260"/>
      <c r="G53" s="260"/>
      <c r="H53" s="260"/>
      <c r="I53" s="260"/>
    </row>
    <row r="54" spans="1:9" x14ac:dyDescent="0.2">
      <c r="A54" s="273"/>
      <c r="B54" s="274"/>
      <c r="C54" s="260"/>
      <c r="D54" s="74" t="s">
        <v>57</v>
      </c>
      <c r="E54" s="74" t="s">
        <v>58</v>
      </c>
      <c r="F54" s="74" t="s">
        <v>59</v>
      </c>
      <c r="G54" s="75" t="s">
        <v>60</v>
      </c>
      <c r="H54" s="74" t="s">
        <v>61</v>
      </c>
      <c r="I54" s="74" t="s">
        <v>62</v>
      </c>
    </row>
    <row r="55" spans="1:9" x14ac:dyDescent="0.2">
      <c r="A55" s="70" t="s">
        <v>63</v>
      </c>
      <c r="B55" s="70" t="str">
        <f>A9</f>
        <v>Maschine</v>
      </c>
      <c r="C55" s="76">
        <f>H3</f>
        <v>42050</v>
      </c>
      <c r="D55" s="77" t="str">
        <f>IF(H13=0,"",H13)</f>
        <v/>
      </c>
      <c r="E55" s="78" t="str">
        <f>IF(H9=0,"",H9)</f>
        <v/>
      </c>
      <c r="F55" s="78" t="str">
        <f>IF(H13=0,"",H17)</f>
        <v/>
      </c>
      <c r="G55" s="78" t="str">
        <f>IF(H9=0,"",E55-F55)</f>
        <v/>
      </c>
      <c r="H55" s="78" t="str">
        <f>IF(H17=0,"",G55/D55)</f>
        <v/>
      </c>
      <c r="I55" s="78" t="str">
        <f>IF(H21=0,"",E55*$I$51/2)</f>
        <v/>
      </c>
    </row>
    <row r="56" spans="1:9" x14ac:dyDescent="0.2">
      <c r="A56" s="70" t="s">
        <v>65</v>
      </c>
      <c r="B56" s="70" t="str">
        <f t="shared" ref="B56:B58" si="0">A10</f>
        <v>Zubehör 1</v>
      </c>
      <c r="C56" s="76">
        <f>C55</f>
        <v>42050</v>
      </c>
      <c r="D56" s="77" t="str">
        <f>IF(H13=0,"",H14)</f>
        <v/>
      </c>
      <c r="E56" s="78" t="str">
        <f>IF(H10=0,"",H10)</f>
        <v/>
      </c>
      <c r="F56" s="78" t="str">
        <f>IF(H14=0,"",H18)</f>
        <v/>
      </c>
      <c r="G56" s="78" t="str">
        <f>IF(H10=0,"",E56-F56)</f>
        <v/>
      </c>
      <c r="H56" s="78" t="str">
        <f>IF(H18=0,"",G56/D56)</f>
        <v/>
      </c>
      <c r="I56" s="78" t="str">
        <f>IF(H21=0,"",E56*$I$51/2)</f>
        <v/>
      </c>
    </row>
    <row r="57" spans="1:9" x14ac:dyDescent="0.2">
      <c r="A57" s="70" t="s">
        <v>67</v>
      </c>
      <c r="B57" s="70" t="str">
        <f t="shared" si="0"/>
        <v>Zubehör 2</v>
      </c>
      <c r="C57" s="76">
        <f>C56</f>
        <v>42050</v>
      </c>
      <c r="D57" s="77" t="str">
        <f>IF(H13=0,"",H15)</f>
        <v/>
      </c>
      <c r="E57" s="78" t="str">
        <f>IF(H11=0,"",H11)</f>
        <v/>
      </c>
      <c r="F57" s="78" t="str">
        <f>IF(H15=0,"",H19)</f>
        <v/>
      </c>
      <c r="G57" s="78" t="str">
        <f>IF(H11=0,"",E57-F57)</f>
        <v/>
      </c>
      <c r="H57" s="78" t="str">
        <f>IF(H19=0,"",G57/D57)</f>
        <v/>
      </c>
      <c r="I57" s="78" t="str">
        <f>IF(H23=0,"",E57*$I$51/2)</f>
        <v/>
      </c>
    </row>
    <row r="58" spans="1:9" x14ac:dyDescent="0.2">
      <c r="A58" s="70" t="s">
        <v>69</v>
      </c>
      <c r="B58" s="70">
        <f t="shared" si="0"/>
        <v>0</v>
      </c>
      <c r="C58" s="70"/>
      <c r="D58" s="70"/>
      <c r="E58" s="70"/>
      <c r="F58" s="70"/>
      <c r="G58" s="70"/>
      <c r="H58" s="70"/>
      <c r="I58" s="70"/>
    </row>
    <row r="59" spans="1:9" x14ac:dyDescent="0.2">
      <c r="A59" s="257"/>
      <c r="B59" s="259" t="s">
        <v>70</v>
      </c>
      <c r="C59" s="281" t="s">
        <v>71</v>
      </c>
      <c r="D59" s="282"/>
      <c r="E59" s="257"/>
      <c r="F59" s="257" t="s">
        <v>72</v>
      </c>
      <c r="G59" s="257"/>
      <c r="H59" s="257"/>
      <c r="I59" s="257" t="s">
        <v>72</v>
      </c>
    </row>
    <row r="60" spans="1:9" x14ac:dyDescent="0.2">
      <c r="A60" s="258"/>
      <c r="B60" s="260"/>
      <c r="C60" s="283"/>
      <c r="D60" s="284"/>
      <c r="E60" s="258"/>
      <c r="F60" s="258"/>
      <c r="G60" s="258"/>
      <c r="H60" s="258"/>
      <c r="I60" s="258"/>
    </row>
    <row r="61" spans="1:9" x14ac:dyDescent="0.2">
      <c r="A61" s="1"/>
      <c r="B61" s="1"/>
      <c r="C61" s="285" t="s">
        <v>73</v>
      </c>
      <c r="D61" s="286"/>
      <c r="E61" s="79">
        <f>SUM(E55:E60)</f>
        <v>0</v>
      </c>
      <c r="F61" s="79">
        <f>SUM(F55:F60)</f>
        <v>0</v>
      </c>
      <c r="G61" s="79">
        <f t="shared" ref="G61:I61" si="1">SUM(G55:G60)</f>
        <v>0</v>
      </c>
      <c r="H61" s="79">
        <f t="shared" si="1"/>
        <v>0</v>
      </c>
      <c r="I61" s="79">
        <f t="shared" si="1"/>
        <v>0</v>
      </c>
    </row>
    <row r="62" spans="1:9" x14ac:dyDescent="0.2">
      <c r="A62" s="1"/>
      <c r="B62" s="1"/>
      <c r="C62" s="80"/>
      <c r="D62" s="80"/>
      <c r="E62" s="81"/>
      <c r="F62" s="81"/>
      <c r="G62" s="81"/>
      <c r="H62" s="81"/>
      <c r="I62" s="81"/>
    </row>
    <row r="63" spans="1:9" x14ac:dyDescent="0.2">
      <c r="A63" s="1"/>
      <c r="B63" s="1"/>
      <c r="C63" s="80"/>
      <c r="D63" s="80"/>
      <c r="E63" s="81"/>
      <c r="F63" s="81"/>
      <c r="G63" s="81"/>
      <c r="H63" s="81"/>
      <c r="I63" s="81"/>
    </row>
    <row r="64" spans="1:9" x14ac:dyDescent="0.2">
      <c r="A64" s="1"/>
      <c r="B64" s="1"/>
      <c r="C64" s="80"/>
      <c r="D64" s="80"/>
      <c r="E64" s="81"/>
      <c r="F64" s="81"/>
      <c r="G64" s="81"/>
      <c r="H64" s="81"/>
      <c r="I64" s="81"/>
    </row>
    <row r="65" spans="1:9" x14ac:dyDescent="0.2">
      <c r="A65" s="1"/>
      <c r="B65" s="1"/>
      <c r="C65" s="80"/>
      <c r="D65" s="80"/>
      <c r="E65" s="81"/>
      <c r="F65" s="81"/>
      <c r="G65" s="81"/>
      <c r="H65" s="81"/>
      <c r="I65" s="81"/>
    </row>
    <row r="66" spans="1:9" x14ac:dyDescent="0.2">
      <c r="A66" s="1"/>
      <c r="B66" s="1"/>
      <c r="C66" s="80"/>
      <c r="D66" s="80"/>
      <c r="E66" s="81"/>
      <c r="F66" s="81"/>
      <c r="G66" s="81"/>
      <c r="H66" s="81"/>
      <c r="I66" s="81"/>
    </row>
    <row r="67" spans="1:9" x14ac:dyDescent="0.2">
      <c r="A67" s="1"/>
      <c r="B67" s="1"/>
      <c r="C67" s="80"/>
      <c r="D67" s="80"/>
      <c r="E67" s="81"/>
      <c r="F67" s="81"/>
      <c r="G67" s="81"/>
      <c r="H67" s="81"/>
      <c r="I67" s="81"/>
    </row>
    <row r="68" spans="1:9" x14ac:dyDescent="0.2">
      <c r="A68" s="1"/>
      <c r="B68" s="1"/>
      <c r="C68" s="80"/>
      <c r="D68" s="80"/>
      <c r="E68" s="81"/>
      <c r="F68" s="81"/>
      <c r="G68" s="81"/>
      <c r="H68" s="81"/>
      <c r="I68" s="81"/>
    </row>
    <row r="69" spans="1:9" ht="15.75" thickBot="1" x14ac:dyDescent="0.25">
      <c r="A69" s="1"/>
      <c r="B69" s="1"/>
      <c r="C69" s="80"/>
      <c r="D69" s="80"/>
      <c r="E69" s="81"/>
      <c r="F69" s="81"/>
      <c r="G69" s="81"/>
      <c r="H69" s="81"/>
      <c r="I69" s="81"/>
    </row>
    <row r="70" spans="1:9" ht="15.75" thickBot="1" x14ac:dyDescent="0.25">
      <c r="A70" s="1"/>
      <c r="B70" s="1"/>
      <c r="C70" s="1"/>
      <c r="D70" s="1"/>
      <c r="E70" s="1"/>
      <c r="F70" s="82" t="s">
        <v>74</v>
      </c>
      <c r="G70" s="83" t="s">
        <v>75</v>
      </c>
      <c r="H70" s="83" t="s">
        <v>76</v>
      </c>
      <c r="I70" s="84" t="s">
        <v>77</v>
      </c>
    </row>
    <row r="71" spans="1:9" x14ac:dyDescent="0.2">
      <c r="A71" s="240" t="s">
        <v>78</v>
      </c>
      <c r="B71" s="241"/>
      <c r="C71" s="241"/>
      <c r="D71" s="241"/>
      <c r="E71" s="242"/>
      <c r="F71" s="85"/>
      <c r="G71" s="86"/>
      <c r="H71" s="86"/>
      <c r="I71" s="87"/>
    </row>
    <row r="72" spans="1:9" x14ac:dyDescent="0.2">
      <c r="A72" s="88"/>
      <c r="B72" s="237" t="s">
        <v>79</v>
      </c>
      <c r="C72" s="238"/>
      <c r="D72" s="238"/>
      <c r="E72" s="239"/>
      <c r="F72" s="200" t="str">
        <f>IF(H23=0,"",H23)</f>
        <v/>
      </c>
      <c r="G72" s="200" t="str">
        <f>IF(H23=0,"",F72*12)</f>
        <v/>
      </c>
      <c r="H72" s="201" t="str">
        <f>IF(H23=0,"",F72/F72)</f>
        <v/>
      </c>
      <c r="I72" s="202" t="str">
        <f>IF(H23=0,"",F72/F73)</f>
        <v/>
      </c>
    </row>
    <row r="73" spans="1:9" ht="15.75" thickBot="1" x14ac:dyDescent="0.25">
      <c r="A73" s="88"/>
      <c r="B73" s="290" t="s">
        <v>80</v>
      </c>
      <c r="C73" s="291"/>
      <c r="D73" s="291"/>
      <c r="E73" s="292"/>
      <c r="F73" s="203" t="str">
        <f>IF(H24=0,"",H24)</f>
        <v/>
      </c>
      <c r="G73" s="204" t="str">
        <f>IF(H24=0,"",F73*12)</f>
        <v/>
      </c>
      <c r="H73" s="205" t="str">
        <f>IF(H24=0,"",F73/F72)</f>
        <v/>
      </c>
      <c r="I73" s="206" t="str">
        <f>IF(H24=0,"",F73/F73)</f>
        <v/>
      </c>
    </row>
    <row r="74" spans="1:9" x14ac:dyDescent="0.2">
      <c r="A74" s="240" t="s">
        <v>81</v>
      </c>
      <c r="B74" s="241"/>
      <c r="C74" s="241"/>
      <c r="D74" s="241"/>
      <c r="E74" s="242"/>
      <c r="F74" s="243"/>
      <c r="G74" s="244"/>
      <c r="H74" s="244"/>
      <c r="I74" s="245"/>
    </row>
    <row r="75" spans="1:9" ht="15.75" thickBot="1" x14ac:dyDescent="0.25">
      <c r="A75" s="96"/>
      <c r="B75" s="287" t="s">
        <v>82</v>
      </c>
      <c r="C75" s="288"/>
      <c r="D75" s="288"/>
      <c r="E75" s="289"/>
      <c r="F75" s="207" t="str">
        <f>IF(H26=0,"",H26)</f>
        <v/>
      </c>
      <c r="G75" s="207" t="str">
        <f>IF(H26=0,"",F75*12)</f>
        <v/>
      </c>
      <c r="H75" s="207" t="str">
        <f>IF(H26=0,"",F75/F72)</f>
        <v/>
      </c>
      <c r="I75" s="208" t="str">
        <f>IF(H26=0,"",F75/F73)</f>
        <v/>
      </c>
    </row>
    <row r="76" spans="1:9" x14ac:dyDescent="0.2">
      <c r="A76" s="240" t="s">
        <v>83</v>
      </c>
      <c r="B76" s="241"/>
      <c r="C76" s="241"/>
      <c r="D76" s="241"/>
      <c r="E76" s="242"/>
      <c r="F76" s="243"/>
      <c r="G76" s="244"/>
      <c r="H76" s="244"/>
      <c r="I76" s="245"/>
    </row>
    <row r="77" spans="1:9" x14ac:dyDescent="0.2">
      <c r="A77" s="88"/>
      <c r="B77" s="231" t="s">
        <v>84</v>
      </c>
      <c r="C77" s="232"/>
      <c r="D77" s="232"/>
      <c r="E77" s="233"/>
      <c r="F77" s="198"/>
      <c r="G77" s="198"/>
      <c r="H77" s="198"/>
      <c r="I77" s="209"/>
    </row>
    <row r="78" spans="1:9" x14ac:dyDescent="0.2">
      <c r="A78" s="88"/>
      <c r="B78" s="237" t="s">
        <v>85</v>
      </c>
      <c r="C78" s="238"/>
      <c r="D78" s="238"/>
      <c r="E78" s="239"/>
      <c r="F78" s="210" t="str">
        <f>IF(H28=0,"",H28*H24)</f>
        <v/>
      </c>
      <c r="G78" s="198" t="str">
        <f>IF(H28=0,"",F78*12)</f>
        <v/>
      </c>
      <c r="H78" s="198" t="str">
        <f>IF(H28=0,"",F78/F72)</f>
        <v/>
      </c>
      <c r="I78" s="209" t="str">
        <f>IF(H28=0,"",F78/F73)</f>
        <v/>
      </c>
    </row>
    <row r="79" spans="1:9" ht="15.75" thickBot="1" x14ac:dyDescent="0.25">
      <c r="A79" s="96"/>
      <c r="B79" s="234" t="s">
        <v>86</v>
      </c>
      <c r="C79" s="235"/>
      <c r="D79" s="235"/>
      <c r="E79" s="236"/>
      <c r="F79" s="211" t="str">
        <f>IF(H31=0,"",H31*H24)</f>
        <v/>
      </c>
      <c r="G79" s="207" t="str">
        <f>IF(H28=0,"",F79*12)</f>
        <v/>
      </c>
      <c r="H79" s="207" t="str">
        <f>IF(H28=0,"",F79/F72)</f>
        <v/>
      </c>
      <c r="I79" s="208" t="str">
        <f>IF(H28=0,"",F79/F73)</f>
        <v/>
      </c>
    </row>
    <row r="80" spans="1:9" x14ac:dyDescent="0.2">
      <c r="A80" s="240" t="s">
        <v>87</v>
      </c>
      <c r="B80" s="241"/>
      <c r="C80" s="241"/>
      <c r="D80" s="241"/>
      <c r="E80" s="242"/>
      <c r="F80" s="243"/>
      <c r="G80" s="244"/>
      <c r="H80" s="244"/>
      <c r="I80" s="245"/>
    </row>
    <row r="81" spans="1:9" x14ac:dyDescent="0.2">
      <c r="A81" s="88"/>
      <c r="B81" s="237" t="s">
        <v>88</v>
      </c>
      <c r="C81" s="238"/>
      <c r="D81" s="238"/>
      <c r="E81" s="239"/>
      <c r="F81" s="198" t="str">
        <f>IF(H13=0,"",H61/12)</f>
        <v/>
      </c>
      <c r="G81" s="198" t="str">
        <f>IF(H13=0,"",F81*12)</f>
        <v/>
      </c>
      <c r="H81" s="198" t="str">
        <f>IF(H13=0,"",F81/F72)</f>
        <v/>
      </c>
      <c r="I81" s="209" t="str">
        <f>IF(H13=0,"",F81/F73)</f>
        <v/>
      </c>
    </row>
    <row r="82" spans="1:9" ht="15.75" thickBot="1" x14ac:dyDescent="0.25">
      <c r="A82" s="96"/>
      <c r="B82" s="234" t="s">
        <v>89</v>
      </c>
      <c r="C82" s="235"/>
      <c r="D82" s="235"/>
      <c r="E82" s="236"/>
      <c r="F82" s="211" t="str">
        <f>IF(H21=0,"",I61/12)</f>
        <v/>
      </c>
      <c r="G82" s="207" t="str">
        <f>IF(H21=0,"",I61)</f>
        <v/>
      </c>
      <c r="H82" s="207" t="str">
        <f>IF(H21=0,"",F82/F72)</f>
        <v/>
      </c>
      <c r="I82" s="208" t="str">
        <f>IF(H21=0,"",F82/F73)</f>
        <v/>
      </c>
    </row>
    <row r="83" spans="1:9" x14ac:dyDescent="0.2">
      <c r="A83" s="240" t="s">
        <v>90</v>
      </c>
      <c r="B83" s="241"/>
      <c r="C83" s="241"/>
      <c r="D83" s="241"/>
      <c r="E83" s="242"/>
      <c r="F83" s="243"/>
      <c r="G83" s="244"/>
      <c r="H83" s="244"/>
      <c r="I83" s="245"/>
    </row>
    <row r="84" spans="1:9" x14ac:dyDescent="0.2">
      <c r="A84" s="88"/>
      <c r="B84" s="237" t="s">
        <v>91</v>
      </c>
      <c r="C84" s="238"/>
      <c r="D84" s="238"/>
      <c r="E84" s="239"/>
      <c r="F84" s="78" t="str">
        <f>IF(H9=0,"",F75+F78+F79+F81)</f>
        <v/>
      </c>
      <c r="G84" s="212" t="str">
        <f>IF(H26=0,"",F84*12)</f>
        <v/>
      </c>
      <c r="H84" s="78" t="str">
        <f>IF(H26=0,"",F84/F72)</f>
        <v/>
      </c>
      <c r="I84" s="99" t="str">
        <f>IF(H26=0,"",F84/F73)</f>
        <v/>
      </c>
    </row>
    <row r="85" spans="1:9" x14ac:dyDescent="0.2">
      <c r="A85" s="88"/>
      <c r="B85" s="237" t="s">
        <v>92</v>
      </c>
      <c r="C85" s="238"/>
      <c r="D85" s="238"/>
      <c r="E85" s="239"/>
      <c r="F85" s="212" t="str">
        <f>IF(H21=0,"",F84+F82)</f>
        <v/>
      </c>
      <c r="G85" s="78" t="str">
        <f>IF(H21=0,"",F85*12)</f>
        <v/>
      </c>
      <c r="H85" s="78" t="str">
        <f>IF(H21=0,"",F85/F72)</f>
        <v/>
      </c>
      <c r="I85" s="99" t="str">
        <f>IF(H21=0,"",F85/F73)</f>
        <v/>
      </c>
    </row>
    <row r="86" spans="1:9" ht="15.75" thickBot="1" x14ac:dyDescent="0.25">
      <c r="A86" s="88"/>
      <c r="B86" s="237" t="s">
        <v>93</v>
      </c>
      <c r="C86" s="238"/>
      <c r="D86" s="238"/>
      <c r="E86" s="239"/>
      <c r="F86" s="78" t="str">
        <f>IF(H33=0,"",F85+(F85*H33))</f>
        <v/>
      </c>
      <c r="G86" s="78" t="str">
        <f>IF(H33=0,"",F86*12)</f>
        <v/>
      </c>
      <c r="H86" s="102" t="str">
        <f>IF(H33=0,"",F86/F72)</f>
        <v/>
      </c>
      <c r="I86" s="103" t="str">
        <f>IF(H33=0,"",F86/F73)</f>
        <v/>
      </c>
    </row>
    <row r="87" spans="1:9" ht="15.75" thickBot="1" x14ac:dyDescent="0.25">
      <c r="A87" s="96"/>
      <c r="B87" s="234" t="s">
        <v>94</v>
      </c>
      <c r="C87" s="235"/>
      <c r="D87" s="235"/>
      <c r="E87" s="236"/>
      <c r="F87" s="97" t="str">
        <f>IF(H34=0,"",F86+(F86*H34))</f>
        <v/>
      </c>
      <c r="G87" s="104" t="str">
        <f>IF(H34=0,"",89*12)</f>
        <v/>
      </c>
      <c r="H87" s="213" t="str">
        <f>IF(H34=0,"",F87/F72)</f>
        <v/>
      </c>
      <c r="I87" s="213" t="str">
        <f>IF(H34=0,"",F87/F73)</f>
        <v/>
      </c>
    </row>
    <row r="88" spans="1:9" x14ac:dyDescent="0.2">
      <c r="A88" s="1"/>
      <c r="B88" s="1"/>
      <c r="C88" s="80"/>
      <c r="D88" s="80"/>
      <c r="E88" s="81"/>
      <c r="F88" s="81"/>
      <c r="G88" s="81"/>
      <c r="H88" s="81"/>
      <c r="I88" s="81"/>
    </row>
    <row r="89" spans="1:9" x14ac:dyDescent="0.2">
      <c r="A89" s="1"/>
      <c r="B89" s="1"/>
      <c r="C89" s="80"/>
      <c r="D89" s="80"/>
      <c r="E89" s="81"/>
      <c r="F89" s="81"/>
      <c r="G89" s="81"/>
      <c r="H89" s="81"/>
      <c r="I89" s="81"/>
    </row>
    <row r="90" spans="1:9" x14ac:dyDescent="0.2">
      <c r="A90" s="1"/>
      <c r="B90" s="106"/>
      <c r="C90" s="106"/>
      <c r="D90" s="106"/>
      <c r="E90" s="106"/>
      <c r="F90" s="107"/>
      <c r="G90" s="108"/>
      <c r="H90" s="108"/>
      <c r="I90" s="108"/>
    </row>
    <row r="91" spans="1:9" x14ac:dyDescent="0.2">
      <c r="A91" s="1"/>
      <c r="B91" s="106"/>
      <c r="C91" s="106"/>
      <c r="D91" s="106"/>
      <c r="E91" s="106"/>
      <c r="F91" s="108"/>
      <c r="G91" s="108"/>
      <c r="H91" s="108"/>
      <c r="I91" s="108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G93" s="1"/>
      <c r="H93" s="1"/>
      <c r="I93" s="1"/>
    </row>
    <row r="94" spans="1:9" x14ac:dyDescent="0.2">
      <c r="A94" s="109" t="s">
        <v>95</v>
      </c>
      <c r="B94" s="109"/>
      <c r="C94" s="109"/>
      <c r="D94" s="109"/>
      <c r="E94" s="109"/>
      <c r="F94" s="109"/>
      <c r="G94" s="109"/>
      <c r="H94" s="109"/>
      <c r="I94" s="110" t="str">
        <f>H87</f>
        <v/>
      </c>
    </row>
    <row r="95" spans="1:9" x14ac:dyDescent="0.2">
      <c r="A95" s="109" t="s">
        <v>44</v>
      </c>
      <c r="B95" s="109"/>
      <c r="C95" s="109"/>
      <c r="D95" s="109"/>
      <c r="E95" s="109"/>
      <c r="F95" s="109"/>
      <c r="G95" s="109"/>
      <c r="H95" s="109"/>
      <c r="I95" s="110" t="str">
        <f>I87</f>
        <v/>
      </c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69">
        <v>9</v>
      </c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</sheetData>
  <mergeCells count="58">
    <mergeCell ref="H34:I34"/>
    <mergeCell ref="C51:F51"/>
    <mergeCell ref="A52:B54"/>
    <mergeCell ref="H14:I14"/>
    <mergeCell ref="H3:I3"/>
    <mergeCell ref="H9:I9"/>
    <mergeCell ref="H10:I10"/>
    <mergeCell ref="H11:I11"/>
    <mergeCell ref="H13:I13"/>
    <mergeCell ref="H33:I33"/>
    <mergeCell ref="H15:I15"/>
    <mergeCell ref="H17:I17"/>
    <mergeCell ref="H18:I18"/>
    <mergeCell ref="H19:I19"/>
    <mergeCell ref="H21:I21"/>
    <mergeCell ref="H23:I23"/>
    <mergeCell ref="H24:I24"/>
    <mergeCell ref="H26:I26"/>
    <mergeCell ref="H28:I28"/>
    <mergeCell ref="H29:I29"/>
    <mergeCell ref="H31:I31"/>
    <mergeCell ref="H52:H53"/>
    <mergeCell ref="I52:I53"/>
    <mergeCell ref="A71:E71"/>
    <mergeCell ref="B72:E72"/>
    <mergeCell ref="F59:F60"/>
    <mergeCell ref="G59:G60"/>
    <mergeCell ref="C52:C54"/>
    <mergeCell ref="D52:D53"/>
    <mergeCell ref="E52:E53"/>
    <mergeCell ref="F52:F53"/>
    <mergeCell ref="G52:G53"/>
    <mergeCell ref="B59:B60"/>
    <mergeCell ref="A76:E76"/>
    <mergeCell ref="F76:I76"/>
    <mergeCell ref="C59:D60"/>
    <mergeCell ref="E59:E60"/>
    <mergeCell ref="H59:H60"/>
    <mergeCell ref="I59:I60"/>
    <mergeCell ref="C61:D61"/>
    <mergeCell ref="A74:E74"/>
    <mergeCell ref="F74:I74"/>
    <mergeCell ref="B75:E75"/>
    <mergeCell ref="B73:E73"/>
    <mergeCell ref="A59:A60"/>
    <mergeCell ref="F80:I80"/>
    <mergeCell ref="B81:E81"/>
    <mergeCell ref="B82:E82"/>
    <mergeCell ref="A83:E83"/>
    <mergeCell ref="F83:I83"/>
    <mergeCell ref="B77:E77"/>
    <mergeCell ref="B87:E87"/>
    <mergeCell ref="B78:E78"/>
    <mergeCell ref="B79:E79"/>
    <mergeCell ref="A80:E80"/>
    <mergeCell ref="B84:E84"/>
    <mergeCell ref="B85:E85"/>
    <mergeCell ref="B86:E86"/>
  </mergeCells>
  <pageMargins left="0.70866141732283472" right="0.11811023622047245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63"/>
  <sheetViews>
    <sheetView showGridLines="0" zoomScaleNormal="100" workbookViewId="0">
      <selection activeCell="A27" sqref="A27"/>
    </sheetView>
  </sheetViews>
  <sheetFormatPr baseColWidth="10" defaultRowHeight="15" x14ac:dyDescent="0.2"/>
  <cols>
    <col min="1" max="1" width="29.6640625" customWidth="1"/>
    <col min="2" max="3" width="12.21875" customWidth="1"/>
    <col min="4" max="5" width="11.33203125" customWidth="1"/>
    <col min="6" max="6" width="13.109375" customWidth="1"/>
    <col min="7" max="7" width="15.5546875" customWidth="1"/>
    <col min="8" max="9" width="2" customWidth="1"/>
    <col min="257" max="257" width="29.6640625" customWidth="1"/>
    <col min="258" max="258" width="11.33203125" customWidth="1"/>
    <col min="259" max="259" width="12.21875" customWidth="1"/>
    <col min="260" max="261" width="11.33203125" customWidth="1"/>
    <col min="262" max="262" width="13.109375" customWidth="1"/>
    <col min="263" max="263" width="10.88671875" customWidth="1"/>
    <col min="513" max="513" width="29.6640625" customWidth="1"/>
    <col min="514" max="514" width="11.33203125" customWidth="1"/>
    <col min="515" max="515" width="12.21875" customWidth="1"/>
    <col min="516" max="517" width="11.33203125" customWidth="1"/>
    <col min="518" max="518" width="13.109375" customWidth="1"/>
    <col min="519" max="519" width="10.88671875" customWidth="1"/>
    <col min="769" max="769" width="29.6640625" customWidth="1"/>
    <col min="770" max="770" width="11.33203125" customWidth="1"/>
    <col min="771" max="771" width="12.21875" customWidth="1"/>
    <col min="772" max="773" width="11.33203125" customWidth="1"/>
    <col min="774" max="774" width="13.109375" customWidth="1"/>
    <col min="775" max="775" width="10.88671875" customWidth="1"/>
    <col min="1025" max="1025" width="29.6640625" customWidth="1"/>
    <col min="1026" max="1026" width="11.33203125" customWidth="1"/>
    <col min="1027" max="1027" width="12.21875" customWidth="1"/>
    <col min="1028" max="1029" width="11.33203125" customWidth="1"/>
    <col min="1030" max="1030" width="13.109375" customWidth="1"/>
    <col min="1031" max="1031" width="10.88671875" customWidth="1"/>
    <col min="1281" max="1281" width="29.6640625" customWidth="1"/>
    <col min="1282" max="1282" width="11.33203125" customWidth="1"/>
    <col min="1283" max="1283" width="12.21875" customWidth="1"/>
    <col min="1284" max="1285" width="11.33203125" customWidth="1"/>
    <col min="1286" max="1286" width="13.109375" customWidth="1"/>
    <col min="1287" max="1287" width="10.88671875" customWidth="1"/>
    <col min="1537" max="1537" width="29.6640625" customWidth="1"/>
    <col min="1538" max="1538" width="11.33203125" customWidth="1"/>
    <col min="1539" max="1539" width="12.21875" customWidth="1"/>
    <col min="1540" max="1541" width="11.33203125" customWidth="1"/>
    <col min="1542" max="1542" width="13.109375" customWidth="1"/>
    <col min="1543" max="1543" width="10.88671875" customWidth="1"/>
    <col min="1793" max="1793" width="29.6640625" customWidth="1"/>
    <col min="1794" max="1794" width="11.33203125" customWidth="1"/>
    <col min="1795" max="1795" width="12.21875" customWidth="1"/>
    <col min="1796" max="1797" width="11.33203125" customWidth="1"/>
    <col min="1798" max="1798" width="13.109375" customWidth="1"/>
    <col min="1799" max="1799" width="10.88671875" customWidth="1"/>
    <col min="2049" max="2049" width="29.6640625" customWidth="1"/>
    <col min="2050" max="2050" width="11.33203125" customWidth="1"/>
    <col min="2051" max="2051" width="12.21875" customWidth="1"/>
    <col min="2052" max="2053" width="11.33203125" customWidth="1"/>
    <col min="2054" max="2054" width="13.109375" customWidth="1"/>
    <col min="2055" max="2055" width="10.88671875" customWidth="1"/>
    <col min="2305" max="2305" width="29.6640625" customWidth="1"/>
    <col min="2306" max="2306" width="11.33203125" customWidth="1"/>
    <col min="2307" max="2307" width="12.21875" customWidth="1"/>
    <col min="2308" max="2309" width="11.33203125" customWidth="1"/>
    <col min="2310" max="2310" width="13.109375" customWidth="1"/>
    <col min="2311" max="2311" width="10.88671875" customWidth="1"/>
    <col min="2561" max="2561" width="29.6640625" customWidth="1"/>
    <col min="2562" max="2562" width="11.33203125" customWidth="1"/>
    <col min="2563" max="2563" width="12.21875" customWidth="1"/>
    <col min="2564" max="2565" width="11.33203125" customWidth="1"/>
    <col min="2566" max="2566" width="13.109375" customWidth="1"/>
    <col min="2567" max="2567" width="10.88671875" customWidth="1"/>
    <col min="2817" max="2817" width="29.6640625" customWidth="1"/>
    <col min="2818" max="2818" width="11.33203125" customWidth="1"/>
    <col min="2819" max="2819" width="12.21875" customWidth="1"/>
    <col min="2820" max="2821" width="11.33203125" customWidth="1"/>
    <col min="2822" max="2822" width="13.109375" customWidth="1"/>
    <col min="2823" max="2823" width="10.88671875" customWidth="1"/>
    <col min="3073" max="3073" width="29.6640625" customWidth="1"/>
    <col min="3074" max="3074" width="11.33203125" customWidth="1"/>
    <col min="3075" max="3075" width="12.21875" customWidth="1"/>
    <col min="3076" max="3077" width="11.33203125" customWidth="1"/>
    <col min="3078" max="3078" width="13.109375" customWidth="1"/>
    <col min="3079" max="3079" width="10.88671875" customWidth="1"/>
    <col min="3329" max="3329" width="29.6640625" customWidth="1"/>
    <col min="3330" max="3330" width="11.33203125" customWidth="1"/>
    <col min="3331" max="3331" width="12.21875" customWidth="1"/>
    <col min="3332" max="3333" width="11.33203125" customWidth="1"/>
    <col min="3334" max="3334" width="13.109375" customWidth="1"/>
    <col min="3335" max="3335" width="10.88671875" customWidth="1"/>
    <col min="3585" max="3585" width="29.6640625" customWidth="1"/>
    <col min="3586" max="3586" width="11.33203125" customWidth="1"/>
    <col min="3587" max="3587" width="12.21875" customWidth="1"/>
    <col min="3588" max="3589" width="11.33203125" customWidth="1"/>
    <col min="3590" max="3590" width="13.109375" customWidth="1"/>
    <col min="3591" max="3591" width="10.88671875" customWidth="1"/>
    <col min="3841" max="3841" width="29.6640625" customWidth="1"/>
    <col min="3842" max="3842" width="11.33203125" customWidth="1"/>
    <col min="3843" max="3843" width="12.21875" customWidth="1"/>
    <col min="3844" max="3845" width="11.33203125" customWidth="1"/>
    <col min="3846" max="3846" width="13.109375" customWidth="1"/>
    <col min="3847" max="3847" width="10.88671875" customWidth="1"/>
    <col min="4097" max="4097" width="29.6640625" customWidth="1"/>
    <col min="4098" max="4098" width="11.33203125" customWidth="1"/>
    <col min="4099" max="4099" width="12.21875" customWidth="1"/>
    <col min="4100" max="4101" width="11.33203125" customWidth="1"/>
    <col min="4102" max="4102" width="13.109375" customWidth="1"/>
    <col min="4103" max="4103" width="10.88671875" customWidth="1"/>
    <col min="4353" max="4353" width="29.6640625" customWidth="1"/>
    <col min="4354" max="4354" width="11.33203125" customWidth="1"/>
    <col min="4355" max="4355" width="12.21875" customWidth="1"/>
    <col min="4356" max="4357" width="11.33203125" customWidth="1"/>
    <col min="4358" max="4358" width="13.109375" customWidth="1"/>
    <col min="4359" max="4359" width="10.88671875" customWidth="1"/>
    <col min="4609" max="4609" width="29.6640625" customWidth="1"/>
    <col min="4610" max="4610" width="11.33203125" customWidth="1"/>
    <col min="4611" max="4611" width="12.21875" customWidth="1"/>
    <col min="4612" max="4613" width="11.33203125" customWidth="1"/>
    <col min="4614" max="4614" width="13.109375" customWidth="1"/>
    <col min="4615" max="4615" width="10.88671875" customWidth="1"/>
    <col min="4865" max="4865" width="29.6640625" customWidth="1"/>
    <col min="4866" max="4866" width="11.33203125" customWidth="1"/>
    <col min="4867" max="4867" width="12.21875" customWidth="1"/>
    <col min="4868" max="4869" width="11.33203125" customWidth="1"/>
    <col min="4870" max="4870" width="13.109375" customWidth="1"/>
    <col min="4871" max="4871" width="10.88671875" customWidth="1"/>
    <col min="5121" max="5121" width="29.6640625" customWidth="1"/>
    <col min="5122" max="5122" width="11.33203125" customWidth="1"/>
    <col min="5123" max="5123" width="12.21875" customWidth="1"/>
    <col min="5124" max="5125" width="11.33203125" customWidth="1"/>
    <col min="5126" max="5126" width="13.109375" customWidth="1"/>
    <col min="5127" max="5127" width="10.88671875" customWidth="1"/>
    <col min="5377" max="5377" width="29.6640625" customWidth="1"/>
    <col min="5378" max="5378" width="11.33203125" customWidth="1"/>
    <col min="5379" max="5379" width="12.21875" customWidth="1"/>
    <col min="5380" max="5381" width="11.33203125" customWidth="1"/>
    <col min="5382" max="5382" width="13.109375" customWidth="1"/>
    <col min="5383" max="5383" width="10.88671875" customWidth="1"/>
    <col min="5633" max="5633" width="29.6640625" customWidth="1"/>
    <col min="5634" max="5634" width="11.33203125" customWidth="1"/>
    <col min="5635" max="5635" width="12.21875" customWidth="1"/>
    <col min="5636" max="5637" width="11.33203125" customWidth="1"/>
    <col min="5638" max="5638" width="13.109375" customWidth="1"/>
    <col min="5639" max="5639" width="10.88671875" customWidth="1"/>
    <col min="5889" max="5889" width="29.6640625" customWidth="1"/>
    <col min="5890" max="5890" width="11.33203125" customWidth="1"/>
    <col min="5891" max="5891" width="12.21875" customWidth="1"/>
    <col min="5892" max="5893" width="11.33203125" customWidth="1"/>
    <col min="5894" max="5894" width="13.109375" customWidth="1"/>
    <col min="5895" max="5895" width="10.88671875" customWidth="1"/>
    <col min="6145" max="6145" width="29.6640625" customWidth="1"/>
    <col min="6146" max="6146" width="11.33203125" customWidth="1"/>
    <col min="6147" max="6147" width="12.21875" customWidth="1"/>
    <col min="6148" max="6149" width="11.33203125" customWidth="1"/>
    <col min="6150" max="6150" width="13.109375" customWidth="1"/>
    <col min="6151" max="6151" width="10.88671875" customWidth="1"/>
    <col min="6401" max="6401" width="29.6640625" customWidth="1"/>
    <col min="6402" max="6402" width="11.33203125" customWidth="1"/>
    <col min="6403" max="6403" width="12.21875" customWidth="1"/>
    <col min="6404" max="6405" width="11.33203125" customWidth="1"/>
    <col min="6406" max="6406" width="13.109375" customWidth="1"/>
    <col min="6407" max="6407" width="10.88671875" customWidth="1"/>
    <col min="6657" max="6657" width="29.6640625" customWidth="1"/>
    <col min="6658" max="6658" width="11.33203125" customWidth="1"/>
    <col min="6659" max="6659" width="12.21875" customWidth="1"/>
    <col min="6660" max="6661" width="11.33203125" customWidth="1"/>
    <col min="6662" max="6662" width="13.109375" customWidth="1"/>
    <col min="6663" max="6663" width="10.88671875" customWidth="1"/>
    <col min="6913" max="6913" width="29.6640625" customWidth="1"/>
    <col min="6914" max="6914" width="11.33203125" customWidth="1"/>
    <col min="6915" max="6915" width="12.21875" customWidth="1"/>
    <col min="6916" max="6917" width="11.33203125" customWidth="1"/>
    <col min="6918" max="6918" width="13.109375" customWidth="1"/>
    <col min="6919" max="6919" width="10.88671875" customWidth="1"/>
    <col min="7169" max="7169" width="29.6640625" customWidth="1"/>
    <col min="7170" max="7170" width="11.33203125" customWidth="1"/>
    <col min="7171" max="7171" width="12.21875" customWidth="1"/>
    <col min="7172" max="7173" width="11.33203125" customWidth="1"/>
    <col min="7174" max="7174" width="13.109375" customWidth="1"/>
    <col min="7175" max="7175" width="10.88671875" customWidth="1"/>
    <col min="7425" max="7425" width="29.6640625" customWidth="1"/>
    <col min="7426" max="7426" width="11.33203125" customWidth="1"/>
    <col min="7427" max="7427" width="12.21875" customWidth="1"/>
    <col min="7428" max="7429" width="11.33203125" customWidth="1"/>
    <col min="7430" max="7430" width="13.109375" customWidth="1"/>
    <col min="7431" max="7431" width="10.88671875" customWidth="1"/>
    <col min="7681" max="7681" width="29.6640625" customWidth="1"/>
    <col min="7682" max="7682" width="11.33203125" customWidth="1"/>
    <col min="7683" max="7683" width="12.21875" customWidth="1"/>
    <col min="7684" max="7685" width="11.33203125" customWidth="1"/>
    <col min="7686" max="7686" width="13.109375" customWidth="1"/>
    <col min="7687" max="7687" width="10.88671875" customWidth="1"/>
    <col min="7937" max="7937" width="29.6640625" customWidth="1"/>
    <col min="7938" max="7938" width="11.33203125" customWidth="1"/>
    <col min="7939" max="7939" width="12.21875" customWidth="1"/>
    <col min="7940" max="7941" width="11.33203125" customWidth="1"/>
    <col min="7942" max="7942" width="13.109375" customWidth="1"/>
    <col min="7943" max="7943" width="10.88671875" customWidth="1"/>
    <col min="8193" max="8193" width="29.6640625" customWidth="1"/>
    <col min="8194" max="8194" width="11.33203125" customWidth="1"/>
    <col min="8195" max="8195" width="12.21875" customWidth="1"/>
    <col min="8196" max="8197" width="11.33203125" customWidth="1"/>
    <col min="8198" max="8198" width="13.109375" customWidth="1"/>
    <col min="8199" max="8199" width="10.88671875" customWidth="1"/>
    <col min="8449" max="8449" width="29.6640625" customWidth="1"/>
    <col min="8450" max="8450" width="11.33203125" customWidth="1"/>
    <col min="8451" max="8451" width="12.21875" customWidth="1"/>
    <col min="8452" max="8453" width="11.33203125" customWidth="1"/>
    <col min="8454" max="8454" width="13.109375" customWidth="1"/>
    <col min="8455" max="8455" width="10.88671875" customWidth="1"/>
    <col min="8705" max="8705" width="29.6640625" customWidth="1"/>
    <col min="8706" max="8706" width="11.33203125" customWidth="1"/>
    <col min="8707" max="8707" width="12.21875" customWidth="1"/>
    <col min="8708" max="8709" width="11.33203125" customWidth="1"/>
    <col min="8710" max="8710" width="13.109375" customWidth="1"/>
    <col min="8711" max="8711" width="10.88671875" customWidth="1"/>
    <col min="8961" max="8961" width="29.6640625" customWidth="1"/>
    <col min="8962" max="8962" width="11.33203125" customWidth="1"/>
    <col min="8963" max="8963" width="12.21875" customWidth="1"/>
    <col min="8964" max="8965" width="11.33203125" customWidth="1"/>
    <col min="8966" max="8966" width="13.109375" customWidth="1"/>
    <col min="8967" max="8967" width="10.88671875" customWidth="1"/>
    <col min="9217" max="9217" width="29.6640625" customWidth="1"/>
    <col min="9218" max="9218" width="11.33203125" customWidth="1"/>
    <col min="9219" max="9219" width="12.21875" customWidth="1"/>
    <col min="9220" max="9221" width="11.33203125" customWidth="1"/>
    <col min="9222" max="9222" width="13.109375" customWidth="1"/>
    <col min="9223" max="9223" width="10.88671875" customWidth="1"/>
    <col min="9473" max="9473" width="29.6640625" customWidth="1"/>
    <col min="9474" max="9474" width="11.33203125" customWidth="1"/>
    <col min="9475" max="9475" width="12.21875" customWidth="1"/>
    <col min="9476" max="9477" width="11.33203125" customWidth="1"/>
    <col min="9478" max="9478" width="13.109375" customWidth="1"/>
    <col min="9479" max="9479" width="10.88671875" customWidth="1"/>
    <col min="9729" max="9729" width="29.6640625" customWidth="1"/>
    <col min="9730" max="9730" width="11.33203125" customWidth="1"/>
    <col min="9731" max="9731" width="12.21875" customWidth="1"/>
    <col min="9732" max="9733" width="11.33203125" customWidth="1"/>
    <col min="9734" max="9734" width="13.109375" customWidth="1"/>
    <col min="9735" max="9735" width="10.88671875" customWidth="1"/>
    <col min="9985" max="9985" width="29.6640625" customWidth="1"/>
    <col min="9986" max="9986" width="11.33203125" customWidth="1"/>
    <col min="9987" max="9987" width="12.21875" customWidth="1"/>
    <col min="9988" max="9989" width="11.33203125" customWidth="1"/>
    <col min="9990" max="9990" width="13.109375" customWidth="1"/>
    <col min="9991" max="9991" width="10.88671875" customWidth="1"/>
    <col min="10241" max="10241" width="29.6640625" customWidth="1"/>
    <col min="10242" max="10242" width="11.33203125" customWidth="1"/>
    <col min="10243" max="10243" width="12.21875" customWidth="1"/>
    <col min="10244" max="10245" width="11.33203125" customWidth="1"/>
    <col min="10246" max="10246" width="13.109375" customWidth="1"/>
    <col min="10247" max="10247" width="10.88671875" customWidth="1"/>
    <col min="10497" max="10497" width="29.6640625" customWidth="1"/>
    <col min="10498" max="10498" width="11.33203125" customWidth="1"/>
    <col min="10499" max="10499" width="12.21875" customWidth="1"/>
    <col min="10500" max="10501" width="11.33203125" customWidth="1"/>
    <col min="10502" max="10502" width="13.109375" customWidth="1"/>
    <col min="10503" max="10503" width="10.88671875" customWidth="1"/>
    <col min="10753" max="10753" width="29.6640625" customWidth="1"/>
    <col min="10754" max="10754" width="11.33203125" customWidth="1"/>
    <col min="10755" max="10755" width="12.21875" customWidth="1"/>
    <col min="10756" max="10757" width="11.33203125" customWidth="1"/>
    <col min="10758" max="10758" width="13.109375" customWidth="1"/>
    <col min="10759" max="10759" width="10.88671875" customWidth="1"/>
    <col min="11009" max="11009" width="29.6640625" customWidth="1"/>
    <col min="11010" max="11010" width="11.33203125" customWidth="1"/>
    <col min="11011" max="11011" width="12.21875" customWidth="1"/>
    <col min="11012" max="11013" width="11.33203125" customWidth="1"/>
    <col min="11014" max="11014" width="13.109375" customWidth="1"/>
    <col min="11015" max="11015" width="10.88671875" customWidth="1"/>
    <col min="11265" max="11265" width="29.6640625" customWidth="1"/>
    <col min="11266" max="11266" width="11.33203125" customWidth="1"/>
    <col min="11267" max="11267" width="12.21875" customWidth="1"/>
    <col min="11268" max="11269" width="11.33203125" customWidth="1"/>
    <col min="11270" max="11270" width="13.109375" customWidth="1"/>
    <col min="11271" max="11271" width="10.88671875" customWidth="1"/>
    <col min="11521" max="11521" width="29.6640625" customWidth="1"/>
    <col min="11522" max="11522" width="11.33203125" customWidth="1"/>
    <col min="11523" max="11523" width="12.21875" customWidth="1"/>
    <col min="11524" max="11525" width="11.33203125" customWidth="1"/>
    <col min="11526" max="11526" width="13.109375" customWidth="1"/>
    <col min="11527" max="11527" width="10.88671875" customWidth="1"/>
    <col min="11777" max="11777" width="29.6640625" customWidth="1"/>
    <col min="11778" max="11778" width="11.33203125" customWidth="1"/>
    <col min="11779" max="11779" width="12.21875" customWidth="1"/>
    <col min="11780" max="11781" width="11.33203125" customWidth="1"/>
    <col min="11782" max="11782" width="13.109375" customWidth="1"/>
    <col min="11783" max="11783" width="10.88671875" customWidth="1"/>
    <col min="12033" max="12033" width="29.6640625" customWidth="1"/>
    <col min="12034" max="12034" width="11.33203125" customWidth="1"/>
    <col min="12035" max="12035" width="12.21875" customWidth="1"/>
    <col min="12036" max="12037" width="11.33203125" customWidth="1"/>
    <col min="12038" max="12038" width="13.109375" customWidth="1"/>
    <col min="12039" max="12039" width="10.88671875" customWidth="1"/>
    <col min="12289" max="12289" width="29.6640625" customWidth="1"/>
    <col min="12290" max="12290" width="11.33203125" customWidth="1"/>
    <col min="12291" max="12291" width="12.21875" customWidth="1"/>
    <col min="12292" max="12293" width="11.33203125" customWidth="1"/>
    <col min="12294" max="12294" width="13.109375" customWidth="1"/>
    <col min="12295" max="12295" width="10.88671875" customWidth="1"/>
    <col min="12545" max="12545" width="29.6640625" customWidth="1"/>
    <col min="12546" max="12546" width="11.33203125" customWidth="1"/>
    <col min="12547" max="12547" width="12.21875" customWidth="1"/>
    <col min="12548" max="12549" width="11.33203125" customWidth="1"/>
    <col min="12550" max="12550" width="13.109375" customWidth="1"/>
    <col min="12551" max="12551" width="10.88671875" customWidth="1"/>
    <col min="12801" max="12801" width="29.6640625" customWidth="1"/>
    <col min="12802" max="12802" width="11.33203125" customWidth="1"/>
    <col min="12803" max="12803" width="12.21875" customWidth="1"/>
    <col min="12804" max="12805" width="11.33203125" customWidth="1"/>
    <col min="12806" max="12806" width="13.109375" customWidth="1"/>
    <col min="12807" max="12807" width="10.88671875" customWidth="1"/>
    <col min="13057" max="13057" width="29.6640625" customWidth="1"/>
    <col min="13058" max="13058" width="11.33203125" customWidth="1"/>
    <col min="13059" max="13059" width="12.21875" customWidth="1"/>
    <col min="13060" max="13061" width="11.33203125" customWidth="1"/>
    <col min="13062" max="13062" width="13.109375" customWidth="1"/>
    <col min="13063" max="13063" width="10.88671875" customWidth="1"/>
    <col min="13313" max="13313" width="29.6640625" customWidth="1"/>
    <col min="13314" max="13314" width="11.33203125" customWidth="1"/>
    <col min="13315" max="13315" width="12.21875" customWidth="1"/>
    <col min="13316" max="13317" width="11.33203125" customWidth="1"/>
    <col min="13318" max="13318" width="13.109375" customWidth="1"/>
    <col min="13319" max="13319" width="10.88671875" customWidth="1"/>
    <col min="13569" max="13569" width="29.6640625" customWidth="1"/>
    <col min="13570" max="13570" width="11.33203125" customWidth="1"/>
    <col min="13571" max="13571" width="12.21875" customWidth="1"/>
    <col min="13572" max="13573" width="11.33203125" customWidth="1"/>
    <col min="13574" max="13574" width="13.109375" customWidth="1"/>
    <col min="13575" max="13575" width="10.88671875" customWidth="1"/>
    <col min="13825" max="13825" width="29.6640625" customWidth="1"/>
    <col min="13826" max="13826" width="11.33203125" customWidth="1"/>
    <col min="13827" max="13827" width="12.21875" customWidth="1"/>
    <col min="13828" max="13829" width="11.33203125" customWidth="1"/>
    <col min="13830" max="13830" width="13.109375" customWidth="1"/>
    <col min="13831" max="13831" width="10.88671875" customWidth="1"/>
    <col min="14081" max="14081" width="29.6640625" customWidth="1"/>
    <col min="14082" max="14082" width="11.33203125" customWidth="1"/>
    <col min="14083" max="14083" width="12.21875" customWidth="1"/>
    <col min="14084" max="14085" width="11.33203125" customWidth="1"/>
    <col min="14086" max="14086" width="13.109375" customWidth="1"/>
    <col min="14087" max="14087" width="10.88671875" customWidth="1"/>
    <col min="14337" max="14337" width="29.6640625" customWidth="1"/>
    <col min="14338" max="14338" width="11.33203125" customWidth="1"/>
    <col min="14339" max="14339" width="12.21875" customWidth="1"/>
    <col min="14340" max="14341" width="11.33203125" customWidth="1"/>
    <col min="14342" max="14342" width="13.109375" customWidth="1"/>
    <col min="14343" max="14343" width="10.88671875" customWidth="1"/>
    <col min="14593" max="14593" width="29.6640625" customWidth="1"/>
    <col min="14594" max="14594" width="11.33203125" customWidth="1"/>
    <col min="14595" max="14595" width="12.21875" customWidth="1"/>
    <col min="14596" max="14597" width="11.33203125" customWidth="1"/>
    <col min="14598" max="14598" width="13.109375" customWidth="1"/>
    <col min="14599" max="14599" width="10.88671875" customWidth="1"/>
    <col min="14849" max="14849" width="29.6640625" customWidth="1"/>
    <col min="14850" max="14850" width="11.33203125" customWidth="1"/>
    <col min="14851" max="14851" width="12.21875" customWidth="1"/>
    <col min="14852" max="14853" width="11.33203125" customWidth="1"/>
    <col min="14854" max="14854" width="13.109375" customWidth="1"/>
    <col min="14855" max="14855" width="10.88671875" customWidth="1"/>
    <col min="15105" max="15105" width="29.6640625" customWidth="1"/>
    <col min="15106" max="15106" width="11.33203125" customWidth="1"/>
    <col min="15107" max="15107" width="12.21875" customWidth="1"/>
    <col min="15108" max="15109" width="11.33203125" customWidth="1"/>
    <col min="15110" max="15110" width="13.109375" customWidth="1"/>
    <col min="15111" max="15111" width="10.88671875" customWidth="1"/>
    <col min="15361" max="15361" width="29.6640625" customWidth="1"/>
    <col min="15362" max="15362" width="11.33203125" customWidth="1"/>
    <col min="15363" max="15363" width="12.21875" customWidth="1"/>
    <col min="15364" max="15365" width="11.33203125" customWidth="1"/>
    <col min="15366" max="15366" width="13.109375" customWidth="1"/>
    <col min="15367" max="15367" width="10.88671875" customWidth="1"/>
    <col min="15617" max="15617" width="29.6640625" customWidth="1"/>
    <col min="15618" max="15618" width="11.33203125" customWidth="1"/>
    <col min="15619" max="15619" width="12.21875" customWidth="1"/>
    <col min="15620" max="15621" width="11.33203125" customWidth="1"/>
    <col min="15622" max="15622" width="13.109375" customWidth="1"/>
    <col min="15623" max="15623" width="10.88671875" customWidth="1"/>
    <col min="15873" max="15873" width="29.6640625" customWidth="1"/>
    <col min="15874" max="15874" width="11.33203125" customWidth="1"/>
    <col min="15875" max="15875" width="12.21875" customWidth="1"/>
    <col min="15876" max="15877" width="11.33203125" customWidth="1"/>
    <col min="15878" max="15878" width="13.109375" customWidth="1"/>
    <col min="15879" max="15879" width="10.88671875" customWidth="1"/>
    <col min="16129" max="16129" width="29.6640625" customWidth="1"/>
    <col min="16130" max="16130" width="11.33203125" customWidth="1"/>
    <col min="16131" max="16131" width="12.21875" customWidth="1"/>
    <col min="16132" max="16133" width="11.33203125" customWidth="1"/>
    <col min="16134" max="16134" width="13.109375" customWidth="1"/>
    <col min="16135" max="16135" width="10.88671875" customWidth="1"/>
  </cols>
  <sheetData>
    <row r="2" spans="1:11" x14ac:dyDescent="0.2">
      <c r="A2" t="s">
        <v>199</v>
      </c>
    </row>
    <row r="3" spans="1:11" x14ac:dyDescent="0.2">
      <c r="A3" s="181"/>
      <c r="B3" s="182" t="s">
        <v>121</v>
      </c>
      <c r="C3" s="183"/>
      <c r="D3" s="183"/>
      <c r="E3" s="183"/>
      <c r="F3" s="183"/>
      <c r="G3" s="184"/>
    </row>
    <row r="4" spans="1:11" x14ac:dyDescent="0.2">
      <c r="A4" s="120"/>
      <c r="B4" s="121" t="s">
        <v>122</v>
      </c>
      <c r="C4" s="121" t="s">
        <v>123</v>
      </c>
      <c r="D4" s="121" t="s">
        <v>124</v>
      </c>
      <c r="E4" s="121" t="s">
        <v>125</v>
      </c>
      <c r="F4" s="121" t="s">
        <v>126</v>
      </c>
      <c r="G4" s="168" t="s">
        <v>127</v>
      </c>
    </row>
    <row r="5" spans="1:11" x14ac:dyDescent="0.2">
      <c r="A5" s="120"/>
      <c r="B5" s="122" t="s">
        <v>128</v>
      </c>
      <c r="C5" s="123" t="s">
        <v>129</v>
      </c>
      <c r="D5" s="122"/>
      <c r="E5" s="122"/>
      <c r="F5" s="122"/>
      <c r="G5" s="169"/>
    </row>
    <row r="6" spans="1:11" ht="16.5" customHeight="1" x14ac:dyDescent="0.2">
      <c r="A6" s="156" t="s">
        <v>130</v>
      </c>
      <c r="B6" s="157">
        <v>2000</v>
      </c>
      <c r="C6" s="157">
        <v>7000</v>
      </c>
      <c r="D6" s="124"/>
      <c r="E6" s="124"/>
      <c r="F6" s="124"/>
      <c r="G6" s="170"/>
      <c r="K6" s="298">
        <f>B19/B9</f>
        <v>126.4</v>
      </c>
    </row>
    <row r="7" spans="1:11" ht="16.5" customHeight="1" x14ac:dyDescent="0.2">
      <c r="A7" s="156" t="s">
        <v>131</v>
      </c>
      <c r="B7" s="158">
        <v>5</v>
      </c>
      <c r="C7" s="158">
        <v>5</v>
      </c>
      <c r="D7" s="125"/>
      <c r="E7" s="125"/>
      <c r="F7" s="125"/>
      <c r="G7" s="171"/>
    </row>
    <row r="8" spans="1:11" ht="16.5" customHeight="1" x14ac:dyDescent="0.2">
      <c r="A8" s="156" t="s">
        <v>195</v>
      </c>
      <c r="B8" s="159">
        <v>350</v>
      </c>
      <c r="C8" s="159">
        <v>0</v>
      </c>
      <c r="D8" s="126"/>
      <c r="E8" s="126"/>
      <c r="F8" s="126"/>
      <c r="G8" s="172"/>
    </row>
    <row r="9" spans="1:11" ht="16.5" customHeight="1" x14ac:dyDescent="0.2">
      <c r="A9" s="156" t="s">
        <v>132</v>
      </c>
      <c r="B9" s="160">
        <v>50</v>
      </c>
      <c r="C9" s="160">
        <v>50</v>
      </c>
      <c r="D9" s="127"/>
      <c r="E9" s="127"/>
      <c r="F9" s="127"/>
      <c r="G9" s="172"/>
    </row>
    <row r="10" spans="1:11" ht="16.5" customHeight="1" x14ac:dyDescent="0.2">
      <c r="A10" s="156" t="s">
        <v>133</v>
      </c>
      <c r="B10" s="161"/>
      <c r="C10" s="161"/>
      <c r="D10" s="128"/>
      <c r="E10" s="128"/>
      <c r="F10" s="129"/>
      <c r="G10" s="170"/>
    </row>
    <row r="11" spans="1:11" ht="16.5" customHeight="1" x14ac:dyDescent="0.2">
      <c r="A11" s="156" t="s">
        <v>134</v>
      </c>
      <c r="B11" s="162">
        <v>0.2</v>
      </c>
      <c r="C11" s="162">
        <v>0.2</v>
      </c>
      <c r="D11" s="130"/>
      <c r="E11" s="130"/>
      <c r="F11" s="130"/>
      <c r="G11" s="173"/>
    </row>
    <row r="12" spans="1:11" ht="16.5" customHeight="1" x14ac:dyDescent="0.2">
      <c r="A12" s="156" t="s">
        <v>135</v>
      </c>
      <c r="B12" s="163">
        <f>IF(B11=0,"",B6+(B6*B11))</f>
        <v>2400</v>
      </c>
      <c r="C12" s="163">
        <f>IF(C11=0,"",C6+(C6*C11))</f>
        <v>8400</v>
      </c>
      <c r="D12" s="131" t="str">
        <f>IF(D11=0,"",D6+(D6*D11))</f>
        <v/>
      </c>
      <c r="E12" s="131" t="str">
        <f>IF(E11=0,"",E6+(E6*E11))</f>
        <v/>
      </c>
      <c r="F12" s="131" t="str">
        <f>IF(F11=0,"",F6+(F6*F11))</f>
        <v/>
      </c>
      <c r="G12" s="174"/>
    </row>
    <row r="13" spans="1:11" ht="16.5" customHeight="1" x14ac:dyDescent="0.2">
      <c r="A13" s="156" t="s">
        <v>136</v>
      </c>
      <c r="B13" s="164">
        <f>IF(B6=0,"",IF(B7=0,"",(B12-B10)*1/B7))</f>
        <v>480</v>
      </c>
      <c r="C13" s="164">
        <f>IF(C6=0,"",IF(C7=0,"",(C12-C10)*1/C7))</f>
        <v>1680</v>
      </c>
      <c r="D13" s="132" t="str">
        <f>IF(D6=0,"",IF(D7=0,"",(D12-D10)*1/D7))</f>
        <v/>
      </c>
      <c r="E13" s="132" t="str">
        <f>IF(E6=0,"",IF(E7=0,"",(E12-E10)*1/E7))</f>
        <v/>
      </c>
      <c r="F13" s="132" t="str">
        <f>IF(F6=0,"",IF(F7=0,"",(F12-F10)*1/F7))</f>
        <v/>
      </c>
      <c r="G13" s="175"/>
    </row>
    <row r="14" spans="1:11" ht="16.5" customHeight="1" x14ac:dyDescent="0.2">
      <c r="A14" s="156" t="s">
        <v>137</v>
      </c>
      <c r="B14" s="165">
        <v>0.08</v>
      </c>
      <c r="C14" s="165">
        <v>0.08</v>
      </c>
      <c r="D14" s="133"/>
      <c r="E14" s="133"/>
      <c r="F14" s="133"/>
      <c r="G14" s="176"/>
    </row>
    <row r="15" spans="1:11" ht="16.5" customHeight="1" x14ac:dyDescent="0.2">
      <c r="A15" s="156" t="s">
        <v>138</v>
      </c>
      <c r="B15" s="166">
        <f>IF(B14=0,"",B6/2*B14)</f>
        <v>80</v>
      </c>
      <c r="C15" s="166">
        <f>IF(C14=0,"",C6/2*C14)</f>
        <v>280</v>
      </c>
      <c r="D15" s="134" t="str">
        <f>IF(D14=0,"",D6/2*D14)</f>
        <v/>
      </c>
      <c r="E15" s="134" t="str">
        <f>IF(E14=0,"",E6/2*E14)</f>
        <v/>
      </c>
      <c r="F15" s="134" t="str">
        <f>IF(F14=0,"",F6/2*F14)</f>
        <v/>
      </c>
      <c r="G15" s="177"/>
    </row>
    <row r="16" spans="1:11" ht="16.5" customHeight="1" x14ac:dyDescent="0.2">
      <c r="A16" s="156" t="s">
        <v>139</v>
      </c>
      <c r="B16" s="167">
        <v>160</v>
      </c>
      <c r="C16" s="167">
        <v>140</v>
      </c>
      <c r="D16" s="135"/>
      <c r="E16" s="135"/>
      <c r="F16" s="135"/>
      <c r="G16" s="177"/>
    </row>
    <row r="17" spans="1:8" ht="16.5" customHeight="1" x14ac:dyDescent="0.2">
      <c r="A17" s="156" t="s">
        <v>140</v>
      </c>
      <c r="B17" s="167">
        <v>0</v>
      </c>
      <c r="C17" s="167"/>
      <c r="D17" s="135"/>
      <c r="E17" s="135"/>
      <c r="F17" s="135"/>
      <c r="G17" s="177"/>
    </row>
    <row r="18" spans="1:8" ht="16.5" customHeight="1" x14ac:dyDescent="0.2">
      <c r="A18" s="156" t="s">
        <v>141</v>
      </c>
      <c r="B18" s="167">
        <v>5600</v>
      </c>
      <c r="C18" s="167"/>
      <c r="D18" s="135"/>
      <c r="E18" s="135"/>
      <c r="F18" s="135"/>
      <c r="G18" s="177"/>
    </row>
    <row r="19" spans="1:8" ht="16.5" customHeight="1" x14ac:dyDescent="0.2">
      <c r="A19" s="136" t="s">
        <v>142</v>
      </c>
      <c r="B19" s="137">
        <f>IF(B7=0,"",B13+B15+B16+B17+B18)</f>
        <v>6320</v>
      </c>
      <c r="C19" s="137">
        <f>IF(C7=0,"",C13+C15+C16+C17+C18)</f>
        <v>2100</v>
      </c>
      <c r="D19" s="137" t="str">
        <f>IF(D7=0,"",D13+D15+D16+D17+D18)</f>
        <v/>
      </c>
      <c r="E19" s="137" t="str">
        <f>IF(E7=0,"",E13+E15+E16+E17+E18)</f>
        <v/>
      </c>
      <c r="F19" s="137" t="str">
        <f>IF(F7=0,"",F13+F15+F16+F17+F18)</f>
        <v/>
      </c>
      <c r="G19" s="178">
        <f>SUM(B19:F19)</f>
        <v>8420</v>
      </c>
    </row>
    <row r="20" spans="1:8" ht="16.5" customHeight="1" x14ac:dyDescent="0.2">
      <c r="A20" s="136" t="s">
        <v>143</v>
      </c>
      <c r="B20" s="138">
        <f>IF(B8&gt;0,B19/B8,)</f>
        <v>18.057142857142857</v>
      </c>
      <c r="C20" s="138">
        <f>IF(C8&gt;0,C19/C8,)</f>
        <v>0</v>
      </c>
      <c r="D20" s="138">
        <f>IF(D8&gt;0,D19/D8,)</f>
        <v>0</v>
      </c>
      <c r="E20" s="138">
        <f>IF(E8&gt;0,E19/E8,)</f>
        <v>0</v>
      </c>
      <c r="F20" s="138">
        <f>IF(F8&gt;0,F19/F8,)</f>
        <v>0</v>
      </c>
      <c r="G20" s="179"/>
    </row>
    <row r="21" spans="1:8" ht="16.5" customHeight="1" thickBot="1" x14ac:dyDescent="0.25">
      <c r="A21" s="139" t="s">
        <v>144</v>
      </c>
      <c r="B21" s="140">
        <f>IF(B9&gt;0,B19/(B9+0.1),IF(B9&lt;0,0,""))</f>
        <v>126.14770459081836</v>
      </c>
      <c r="C21" s="140">
        <f>IF(C9&gt;0,C19/(C9+0.1),IF(C9&lt;0,0,""))</f>
        <v>41.91616766467066</v>
      </c>
      <c r="D21" s="140" t="str">
        <f>IF(D9&gt;0,D19/(D9+0.1),IF(D9&lt;0,0,""))</f>
        <v/>
      </c>
      <c r="E21" s="140" t="str">
        <f>IF(E9&gt;0,E19/(E9+0.1),IF(E9&lt;0,0,""))</f>
        <v/>
      </c>
      <c r="F21" s="140" t="str">
        <f>IF(F9&gt;0,F19/(F9+0.1),IF(F9&lt;0,0,""))</f>
        <v/>
      </c>
      <c r="G21" s="180"/>
    </row>
    <row r="23" spans="1:8" x14ac:dyDescent="0.2">
      <c r="C23" s="141"/>
    </row>
    <row r="24" spans="1:8" x14ac:dyDescent="0.2">
      <c r="A24" s="3" t="s">
        <v>200</v>
      </c>
    </row>
    <row r="25" spans="1:8" s="3" customFormat="1" ht="12.75" x14ac:dyDescent="0.2">
      <c r="A25" s="3" t="s">
        <v>201</v>
      </c>
    </row>
    <row r="26" spans="1:8" x14ac:dyDescent="0.2">
      <c r="A26" s="3"/>
    </row>
    <row r="27" spans="1:8" x14ac:dyDescent="0.2">
      <c r="A27" s="3"/>
    </row>
    <row r="28" spans="1:8" x14ac:dyDescent="0.2">
      <c r="A28" s="3"/>
    </row>
    <row r="29" spans="1:8" x14ac:dyDescent="0.2">
      <c r="A29" s="3"/>
    </row>
    <row r="30" spans="1:8" x14ac:dyDescent="0.2">
      <c r="A30" s="3"/>
    </row>
    <row r="31" spans="1:8" x14ac:dyDescent="0.2">
      <c r="A31" s="3"/>
      <c r="G31" s="1"/>
    </row>
    <row r="32" spans="1:8" x14ac:dyDescent="0.2">
      <c r="A32" s="3" t="s">
        <v>149</v>
      </c>
      <c r="B32" s="1" t="s">
        <v>150</v>
      </c>
      <c r="C32" s="1"/>
      <c r="D32" s="1"/>
      <c r="E32" s="1"/>
      <c r="F32" s="1"/>
      <c r="G32" s="1"/>
      <c r="H32" s="1"/>
    </row>
    <row r="33" spans="1:8" x14ac:dyDescent="0.2">
      <c r="A33" s="3" t="s">
        <v>151</v>
      </c>
      <c r="B33" s="1" t="s">
        <v>152</v>
      </c>
      <c r="C33" s="1"/>
      <c r="D33" s="1"/>
      <c r="E33" s="1"/>
      <c r="F33" s="1"/>
      <c r="G33" s="1"/>
      <c r="H33" s="1"/>
    </row>
    <row r="34" spans="1:8" x14ac:dyDescent="0.2">
      <c r="A34" s="3" t="s">
        <v>153</v>
      </c>
      <c r="B34" s="1" t="s">
        <v>154</v>
      </c>
      <c r="C34" s="1"/>
      <c r="D34" s="1"/>
      <c r="E34" s="1"/>
      <c r="F34" s="1"/>
      <c r="G34" s="1"/>
      <c r="H34" s="1"/>
    </row>
    <row r="35" spans="1:8" x14ac:dyDescent="0.2">
      <c r="A35" s="3" t="s">
        <v>155</v>
      </c>
      <c r="B35" s="1" t="s">
        <v>156</v>
      </c>
      <c r="C35" s="1"/>
      <c r="D35" s="1"/>
      <c r="E35" s="1"/>
      <c r="F35" s="1"/>
      <c r="G35" s="1"/>
      <c r="H35" s="1"/>
    </row>
    <row r="36" spans="1:8" x14ac:dyDescent="0.2">
      <c r="A36" s="3" t="s">
        <v>157</v>
      </c>
      <c r="B36" s="1" t="s">
        <v>158</v>
      </c>
      <c r="C36" s="1"/>
      <c r="D36" s="1"/>
      <c r="E36" s="1"/>
      <c r="F36" s="1"/>
      <c r="G36" s="1"/>
      <c r="H36" s="1"/>
    </row>
    <row r="37" spans="1:8" x14ac:dyDescent="0.2">
      <c r="A37" s="3" t="s">
        <v>159</v>
      </c>
      <c r="B37" s="1" t="s">
        <v>160</v>
      </c>
      <c r="C37" s="1"/>
      <c r="D37" s="1"/>
      <c r="E37" s="1"/>
      <c r="F37" s="1"/>
      <c r="G37" s="1"/>
      <c r="H37" s="1"/>
    </row>
    <row r="38" spans="1:8" x14ac:dyDescent="0.2">
      <c r="B38" s="1" t="s">
        <v>161</v>
      </c>
      <c r="C38" s="1"/>
      <c r="D38" s="1"/>
      <c r="E38" s="1"/>
      <c r="F38" s="1"/>
      <c r="G38" s="1"/>
      <c r="H38" s="1"/>
    </row>
    <row r="39" spans="1:8" x14ac:dyDescent="0.2">
      <c r="A39" s="3" t="s">
        <v>162</v>
      </c>
      <c r="B39" s="1" t="s">
        <v>163</v>
      </c>
      <c r="C39" s="1"/>
      <c r="D39" s="1"/>
      <c r="E39" s="1"/>
      <c r="F39" s="1"/>
      <c r="G39" s="1"/>
      <c r="H39" s="1"/>
    </row>
    <row r="40" spans="1:8" x14ac:dyDescent="0.2">
      <c r="A40" s="3" t="s">
        <v>164</v>
      </c>
      <c r="B40" s="1" t="s">
        <v>165</v>
      </c>
      <c r="C40" s="1"/>
      <c r="D40" s="1"/>
      <c r="E40" s="1"/>
      <c r="F40" s="1"/>
      <c r="G40" s="1"/>
      <c r="H40" s="1"/>
    </row>
    <row r="41" spans="1:8" x14ac:dyDescent="0.2">
      <c r="B41" s="1" t="s">
        <v>166</v>
      </c>
      <c r="C41" s="1"/>
      <c r="D41" s="1"/>
      <c r="E41" s="1"/>
      <c r="F41" s="1"/>
      <c r="G41" s="1"/>
      <c r="H41" s="1"/>
    </row>
    <row r="42" spans="1:8" x14ac:dyDescent="0.2">
      <c r="A42" s="3" t="s">
        <v>167</v>
      </c>
      <c r="B42" s="1" t="s">
        <v>168</v>
      </c>
      <c r="C42" s="1"/>
      <c r="D42" s="1"/>
      <c r="E42" s="1"/>
      <c r="F42" s="1"/>
      <c r="G42" s="1"/>
      <c r="H42" s="1"/>
    </row>
    <row r="43" spans="1:8" x14ac:dyDescent="0.2">
      <c r="A43" s="3" t="s">
        <v>169</v>
      </c>
      <c r="B43" s="1" t="s">
        <v>170</v>
      </c>
      <c r="C43" s="1"/>
      <c r="D43" s="1"/>
      <c r="E43" s="1"/>
      <c r="F43" s="1"/>
      <c r="G43" s="1"/>
      <c r="H43" s="1"/>
    </row>
    <row r="44" spans="1:8" x14ac:dyDescent="0.2">
      <c r="A44" s="3" t="s">
        <v>171</v>
      </c>
      <c r="B44" s="1" t="s">
        <v>172</v>
      </c>
      <c r="C44" s="1"/>
      <c r="D44" s="1"/>
      <c r="E44" s="1"/>
      <c r="F44" s="1"/>
      <c r="G44" s="1"/>
      <c r="H44" s="1"/>
    </row>
    <row r="45" spans="1:8" x14ac:dyDescent="0.2">
      <c r="A45" s="3" t="s">
        <v>173</v>
      </c>
      <c r="B45" s="1" t="s">
        <v>174</v>
      </c>
      <c r="C45" s="1"/>
      <c r="D45" s="1"/>
      <c r="E45" s="1"/>
      <c r="F45" s="1"/>
      <c r="G45" s="1"/>
      <c r="H45" s="1"/>
    </row>
    <row r="46" spans="1:8" x14ac:dyDescent="0.2">
      <c r="A46" s="3" t="s">
        <v>175</v>
      </c>
      <c r="B46" s="1" t="s">
        <v>176</v>
      </c>
      <c r="C46" s="1"/>
      <c r="D46" s="1"/>
      <c r="E46" s="1"/>
      <c r="F46" s="1"/>
      <c r="G46" s="1"/>
      <c r="H46" s="1"/>
    </row>
    <row r="47" spans="1:8" x14ac:dyDescent="0.2">
      <c r="A47" s="3" t="s">
        <v>177</v>
      </c>
      <c r="B47" s="1" t="s">
        <v>178</v>
      </c>
      <c r="C47" s="1"/>
      <c r="D47" s="1"/>
      <c r="E47" s="1"/>
      <c r="F47" s="1"/>
      <c r="G47" s="1"/>
      <c r="H47" s="1"/>
    </row>
    <row r="48" spans="1:8" x14ac:dyDescent="0.2">
      <c r="A48" s="3" t="s">
        <v>179</v>
      </c>
      <c r="B48" s="1" t="s">
        <v>180</v>
      </c>
      <c r="C48" s="1"/>
      <c r="D48" s="1"/>
      <c r="E48" s="1"/>
      <c r="F48" s="1"/>
      <c r="G48" s="1"/>
      <c r="H48" s="1"/>
    </row>
    <row r="49" spans="1:8" x14ac:dyDescent="0.2">
      <c r="A49" s="3" t="s">
        <v>181</v>
      </c>
      <c r="B49" s="1" t="s">
        <v>182</v>
      </c>
      <c r="C49" s="1"/>
      <c r="D49" s="1"/>
      <c r="E49" s="1"/>
      <c r="F49" s="1"/>
      <c r="G49" s="1"/>
      <c r="H49" s="1"/>
    </row>
    <row r="50" spans="1:8" x14ac:dyDescent="0.2">
      <c r="B50" s="1" t="s">
        <v>183</v>
      </c>
      <c r="C50" s="1"/>
      <c r="D50" s="1"/>
      <c r="E50" s="1"/>
      <c r="F50" s="1"/>
      <c r="G50" s="1"/>
      <c r="H50" s="1"/>
    </row>
    <row r="51" spans="1:8" x14ac:dyDescent="0.2">
      <c r="B51" s="1"/>
      <c r="C51" s="1"/>
      <c r="D51" s="1"/>
      <c r="E51" s="1"/>
      <c r="F51" s="1"/>
      <c r="G51" s="1"/>
      <c r="H51" s="1"/>
    </row>
    <row r="63" spans="1:8" x14ac:dyDescent="0.2">
      <c r="G63" s="1">
        <v>14</v>
      </c>
    </row>
  </sheetData>
  <pageMargins left="0.70866141732283472" right="0.31496062992125984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BAA1-5505-48A0-BD66-6BBA48CE8E84}">
  <dimension ref="A2:H62"/>
  <sheetViews>
    <sheetView showGridLines="0" tabSelected="1" zoomScaleNormal="100" workbookViewId="0">
      <selection activeCell="K15" sqref="K15"/>
    </sheetView>
  </sheetViews>
  <sheetFormatPr baseColWidth="10" defaultRowHeight="15" x14ac:dyDescent="0.2"/>
  <cols>
    <col min="1" max="1" width="34.109375" customWidth="1"/>
    <col min="2" max="3" width="12.21875" customWidth="1"/>
    <col min="4" max="5" width="11.33203125" customWidth="1"/>
    <col min="6" max="6" width="13.109375" customWidth="1"/>
    <col min="7" max="7" width="15.5546875" customWidth="1"/>
    <col min="8" max="9" width="2" customWidth="1"/>
    <col min="257" max="257" width="29.6640625" customWidth="1"/>
    <col min="258" max="258" width="11.33203125" customWidth="1"/>
    <col min="259" max="259" width="12.21875" customWidth="1"/>
    <col min="260" max="261" width="11.33203125" customWidth="1"/>
    <col min="262" max="262" width="13.109375" customWidth="1"/>
    <col min="263" max="263" width="10.88671875" customWidth="1"/>
    <col min="513" max="513" width="29.6640625" customWidth="1"/>
    <col min="514" max="514" width="11.33203125" customWidth="1"/>
    <col min="515" max="515" width="12.21875" customWidth="1"/>
    <col min="516" max="517" width="11.33203125" customWidth="1"/>
    <col min="518" max="518" width="13.109375" customWidth="1"/>
    <col min="519" max="519" width="10.88671875" customWidth="1"/>
    <col min="769" max="769" width="29.6640625" customWidth="1"/>
    <col min="770" max="770" width="11.33203125" customWidth="1"/>
    <col min="771" max="771" width="12.21875" customWidth="1"/>
    <col min="772" max="773" width="11.33203125" customWidth="1"/>
    <col min="774" max="774" width="13.109375" customWidth="1"/>
    <col min="775" max="775" width="10.88671875" customWidth="1"/>
    <col min="1025" max="1025" width="29.6640625" customWidth="1"/>
    <col min="1026" max="1026" width="11.33203125" customWidth="1"/>
    <col min="1027" max="1027" width="12.21875" customWidth="1"/>
    <col min="1028" max="1029" width="11.33203125" customWidth="1"/>
    <col min="1030" max="1030" width="13.109375" customWidth="1"/>
    <col min="1031" max="1031" width="10.88671875" customWidth="1"/>
    <col min="1281" max="1281" width="29.6640625" customWidth="1"/>
    <col min="1282" max="1282" width="11.33203125" customWidth="1"/>
    <col min="1283" max="1283" width="12.21875" customWidth="1"/>
    <col min="1284" max="1285" width="11.33203125" customWidth="1"/>
    <col min="1286" max="1286" width="13.109375" customWidth="1"/>
    <col min="1287" max="1287" width="10.88671875" customWidth="1"/>
    <col min="1537" max="1537" width="29.6640625" customWidth="1"/>
    <col min="1538" max="1538" width="11.33203125" customWidth="1"/>
    <col min="1539" max="1539" width="12.21875" customWidth="1"/>
    <col min="1540" max="1541" width="11.33203125" customWidth="1"/>
    <col min="1542" max="1542" width="13.109375" customWidth="1"/>
    <col min="1543" max="1543" width="10.88671875" customWidth="1"/>
    <col min="1793" max="1793" width="29.6640625" customWidth="1"/>
    <col min="1794" max="1794" width="11.33203125" customWidth="1"/>
    <col min="1795" max="1795" width="12.21875" customWidth="1"/>
    <col min="1796" max="1797" width="11.33203125" customWidth="1"/>
    <col min="1798" max="1798" width="13.109375" customWidth="1"/>
    <col min="1799" max="1799" width="10.88671875" customWidth="1"/>
    <col min="2049" max="2049" width="29.6640625" customWidth="1"/>
    <col min="2050" max="2050" width="11.33203125" customWidth="1"/>
    <col min="2051" max="2051" width="12.21875" customWidth="1"/>
    <col min="2052" max="2053" width="11.33203125" customWidth="1"/>
    <col min="2054" max="2054" width="13.109375" customWidth="1"/>
    <col min="2055" max="2055" width="10.88671875" customWidth="1"/>
    <col min="2305" max="2305" width="29.6640625" customWidth="1"/>
    <col min="2306" max="2306" width="11.33203125" customWidth="1"/>
    <col min="2307" max="2307" width="12.21875" customWidth="1"/>
    <col min="2308" max="2309" width="11.33203125" customWidth="1"/>
    <col min="2310" max="2310" width="13.109375" customWidth="1"/>
    <col min="2311" max="2311" width="10.88671875" customWidth="1"/>
    <col min="2561" max="2561" width="29.6640625" customWidth="1"/>
    <col min="2562" max="2562" width="11.33203125" customWidth="1"/>
    <col min="2563" max="2563" width="12.21875" customWidth="1"/>
    <col min="2564" max="2565" width="11.33203125" customWidth="1"/>
    <col min="2566" max="2566" width="13.109375" customWidth="1"/>
    <col min="2567" max="2567" width="10.88671875" customWidth="1"/>
    <col min="2817" max="2817" width="29.6640625" customWidth="1"/>
    <col min="2818" max="2818" width="11.33203125" customWidth="1"/>
    <col min="2819" max="2819" width="12.21875" customWidth="1"/>
    <col min="2820" max="2821" width="11.33203125" customWidth="1"/>
    <col min="2822" max="2822" width="13.109375" customWidth="1"/>
    <col min="2823" max="2823" width="10.88671875" customWidth="1"/>
    <col min="3073" max="3073" width="29.6640625" customWidth="1"/>
    <col min="3074" max="3074" width="11.33203125" customWidth="1"/>
    <col min="3075" max="3075" width="12.21875" customWidth="1"/>
    <col min="3076" max="3077" width="11.33203125" customWidth="1"/>
    <col min="3078" max="3078" width="13.109375" customWidth="1"/>
    <col min="3079" max="3079" width="10.88671875" customWidth="1"/>
    <col min="3329" max="3329" width="29.6640625" customWidth="1"/>
    <col min="3330" max="3330" width="11.33203125" customWidth="1"/>
    <col min="3331" max="3331" width="12.21875" customWidth="1"/>
    <col min="3332" max="3333" width="11.33203125" customWidth="1"/>
    <col min="3334" max="3334" width="13.109375" customWidth="1"/>
    <col min="3335" max="3335" width="10.88671875" customWidth="1"/>
    <col min="3585" max="3585" width="29.6640625" customWidth="1"/>
    <col min="3586" max="3586" width="11.33203125" customWidth="1"/>
    <col min="3587" max="3587" width="12.21875" customWidth="1"/>
    <col min="3588" max="3589" width="11.33203125" customWidth="1"/>
    <col min="3590" max="3590" width="13.109375" customWidth="1"/>
    <col min="3591" max="3591" width="10.88671875" customWidth="1"/>
    <col min="3841" max="3841" width="29.6640625" customWidth="1"/>
    <col min="3842" max="3842" width="11.33203125" customWidth="1"/>
    <col min="3843" max="3843" width="12.21875" customWidth="1"/>
    <col min="3844" max="3845" width="11.33203125" customWidth="1"/>
    <col min="3846" max="3846" width="13.109375" customWidth="1"/>
    <col min="3847" max="3847" width="10.88671875" customWidth="1"/>
    <col min="4097" max="4097" width="29.6640625" customWidth="1"/>
    <col min="4098" max="4098" width="11.33203125" customWidth="1"/>
    <col min="4099" max="4099" width="12.21875" customWidth="1"/>
    <col min="4100" max="4101" width="11.33203125" customWidth="1"/>
    <col min="4102" max="4102" width="13.109375" customWidth="1"/>
    <col min="4103" max="4103" width="10.88671875" customWidth="1"/>
    <col min="4353" max="4353" width="29.6640625" customWidth="1"/>
    <col min="4354" max="4354" width="11.33203125" customWidth="1"/>
    <col min="4355" max="4355" width="12.21875" customWidth="1"/>
    <col min="4356" max="4357" width="11.33203125" customWidth="1"/>
    <col min="4358" max="4358" width="13.109375" customWidth="1"/>
    <col min="4359" max="4359" width="10.88671875" customWidth="1"/>
    <col min="4609" max="4609" width="29.6640625" customWidth="1"/>
    <col min="4610" max="4610" width="11.33203125" customWidth="1"/>
    <col min="4611" max="4611" width="12.21875" customWidth="1"/>
    <col min="4612" max="4613" width="11.33203125" customWidth="1"/>
    <col min="4614" max="4614" width="13.109375" customWidth="1"/>
    <col min="4615" max="4615" width="10.88671875" customWidth="1"/>
    <col min="4865" max="4865" width="29.6640625" customWidth="1"/>
    <col min="4866" max="4866" width="11.33203125" customWidth="1"/>
    <col min="4867" max="4867" width="12.21875" customWidth="1"/>
    <col min="4868" max="4869" width="11.33203125" customWidth="1"/>
    <col min="4870" max="4870" width="13.109375" customWidth="1"/>
    <col min="4871" max="4871" width="10.88671875" customWidth="1"/>
    <col min="5121" max="5121" width="29.6640625" customWidth="1"/>
    <col min="5122" max="5122" width="11.33203125" customWidth="1"/>
    <col min="5123" max="5123" width="12.21875" customWidth="1"/>
    <col min="5124" max="5125" width="11.33203125" customWidth="1"/>
    <col min="5126" max="5126" width="13.109375" customWidth="1"/>
    <col min="5127" max="5127" width="10.88671875" customWidth="1"/>
    <col min="5377" max="5377" width="29.6640625" customWidth="1"/>
    <col min="5378" max="5378" width="11.33203125" customWidth="1"/>
    <col min="5379" max="5379" width="12.21875" customWidth="1"/>
    <col min="5380" max="5381" width="11.33203125" customWidth="1"/>
    <col min="5382" max="5382" width="13.109375" customWidth="1"/>
    <col min="5383" max="5383" width="10.88671875" customWidth="1"/>
    <col min="5633" max="5633" width="29.6640625" customWidth="1"/>
    <col min="5634" max="5634" width="11.33203125" customWidth="1"/>
    <col min="5635" max="5635" width="12.21875" customWidth="1"/>
    <col min="5636" max="5637" width="11.33203125" customWidth="1"/>
    <col min="5638" max="5638" width="13.109375" customWidth="1"/>
    <col min="5639" max="5639" width="10.88671875" customWidth="1"/>
    <col min="5889" max="5889" width="29.6640625" customWidth="1"/>
    <col min="5890" max="5890" width="11.33203125" customWidth="1"/>
    <col min="5891" max="5891" width="12.21875" customWidth="1"/>
    <col min="5892" max="5893" width="11.33203125" customWidth="1"/>
    <col min="5894" max="5894" width="13.109375" customWidth="1"/>
    <col min="5895" max="5895" width="10.88671875" customWidth="1"/>
    <col min="6145" max="6145" width="29.6640625" customWidth="1"/>
    <col min="6146" max="6146" width="11.33203125" customWidth="1"/>
    <col min="6147" max="6147" width="12.21875" customWidth="1"/>
    <col min="6148" max="6149" width="11.33203125" customWidth="1"/>
    <col min="6150" max="6150" width="13.109375" customWidth="1"/>
    <col min="6151" max="6151" width="10.88671875" customWidth="1"/>
    <col min="6401" max="6401" width="29.6640625" customWidth="1"/>
    <col min="6402" max="6402" width="11.33203125" customWidth="1"/>
    <col min="6403" max="6403" width="12.21875" customWidth="1"/>
    <col min="6404" max="6405" width="11.33203125" customWidth="1"/>
    <col min="6406" max="6406" width="13.109375" customWidth="1"/>
    <col min="6407" max="6407" width="10.88671875" customWidth="1"/>
    <col min="6657" max="6657" width="29.6640625" customWidth="1"/>
    <col min="6658" max="6658" width="11.33203125" customWidth="1"/>
    <col min="6659" max="6659" width="12.21875" customWidth="1"/>
    <col min="6660" max="6661" width="11.33203125" customWidth="1"/>
    <col min="6662" max="6662" width="13.109375" customWidth="1"/>
    <col min="6663" max="6663" width="10.88671875" customWidth="1"/>
    <col min="6913" max="6913" width="29.6640625" customWidth="1"/>
    <col min="6914" max="6914" width="11.33203125" customWidth="1"/>
    <col min="6915" max="6915" width="12.21875" customWidth="1"/>
    <col min="6916" max="6917" width="11.33203125" customWidth="1"/>
    <col min="6918" max="6918" width="13.109375" customWidth="1"/>
    <col min="6919" max="6919" width="10.88671875" customWidth="1"/>
    <col min="7169" max="7169" width="29.6640625" customWidth="1"/>
    <col min="7170" max="7170" width="11.33203125" customWidth="1"/>
    <col min="7171" max="7171" width="12.21875" customWidth="1"/>
    <col min="7172" max="7173" width="11.33203125" customWidth="1"/>
    <col min="7174" max="7174" width="13.109375" customWidth="1"/>
    <col min="7175" max="7175" width="10.88671875" customWidth="1"/>
    <col min="7425" max="7425" width="29.6640625" customWidth="1"/>
    <col min="7426" max="7426" width="11.33203125" customWidth="1"/>
    <col min="7427" max="7427" width="12.21875" customWidth="1"/>
    <col min="7428" max="7429" width="11.33203125" customWidth="1"/>
    <col min="7430" max="7430" width="13.109375" customWidth="1"/>
    <col min="7431" max="7431" width="10.88671875" customWidth="1"/>
    <col min="7681" max="7681" width="29.6640625" customWidth="1"/>
    <col min="7682" max="7682" width="11.33203125" customWidth="1"/>
    <col min="7683" max="7683" width="12.21875" customWidth="1"/>
    <col min="7684" max="7685" width="11.33203125" customWidth="1"/>
    <col min="7686" max="7686" width="13.109375" customWidth="1"/>
    <col min="7687" max="7687" width="10.88671875" customWidth="1"/>
    <col min="7937" max="7937" width="29.6640625" customWidth="1"/>
    <col min="7938" max="7938" width="11.33203125" customWidth="1"/>
    <col min="7939" max="7939" width="12.21875" customWidth="1"/>
    <col min="7940" max="7941" width="11.33203125" customWidth="1"/>
    <col min="7942" max="7942" width="13.109375" customWidth="1"/>
    <col min="7943" max="7943" width="10.88671875" customWidth="1"/>
    <col min="8193" max="8193" width="29.6640625" customWidth="1"/>
    <col min="8194" max="8194" width="11.33203125" customWidth="1"/>
    <col min="8195" max="8195" width="12.21875" customWidth="1"/>
    <col min="8196" max="8197" width="11.33203125" customWidth="1"/>
    <col min="8198" max="8198" width="13.109375" customWidth="1"/>
    <col min="8199" max="8199" width="10.88671875" customWidth="1"/>
    <col min="8449" max="8449" width="29.6640625" customWidth="1"/>
    <col min="8450" max="8450" width="11.33203125" customWidth="1"/>
    <col min="8451" max="8451" width="12.21875" customWidth="1"/>
    <col min="8452" max="8453" width="11.33203125" customWidth="1"/>
    <col min="8454" max="8454" width="13.109375" customWidth="1"/>
    <col min="8455" max="8455" width="10.88671875" customWidth="1"/>
    <col min="8705" max="8705" width="29.6640625" customWidth="1"/>
    <col min="8706" max="8706" width="11.33203125" customWidth="1"/>
    <col min="8707" max="8707" width="12.21875" customWidth="1"/>
    <col min="8708" max="8709" width="11.33203125" customWidth="1"/>
    <col min="8710" max="8710" width="13.109375" customWidth="1"/>
    <col min="8711" max="8711" width="10.88671875" customWidth="1"/>
    <col min="8961" max="8961" width="29.6640625" customWidth="1"/>
    <col min="8962" max="8962" width="11.33203125" customWidth="1"/>
    <col min="8963" max="8963" width="12.21875" customWidth="1"/>
    <col min="8964" max="8965" width="11.33203125" customWidth="1"/>
    <col min="8966" max="8966" width="13.109375" customWidth="1"/>
    <col min="8967" max="8967" width="10.88671875" customWidth="1"/>
    <col min="9217" max="9217" width="29.6640625" customWidth="1"/>
    <col min="9218" max="9218" width="11.33203125" customWidth="1"/>
    <col min="9219" max="9219" width="12.21875" customWidth="1"/>
    <col min="9220" max="9221" width="11.33203125" customWidth="1"/>
    <col min="9222" max="9222" width="13.109375" customWidth="1"/>
    <col min="9223" max="9223" width="10.88671875" customWidth="1"/>
    <col min="9473" max="9473" width="29.6640625" customWidth="1"/>
    <col min="9474" max="9474" width="11.33203125" customWidth="1"/>
    <col min="9475" max="9475" width="12.21875" customWidth="1"/>
    <col min="9476" max="9477" width="11.33203125" customWidth="1"/>
    <col min="9478" max="9478" width="13.109375" customWidth="1"/>
    <col min="9479" max="9479" width="10.88671875" customWidth="1"/>
    <col min="9729" max="9729" width="29.6640625" customWidth="1"/>
    <col min="9730" max="9730" width="11.33203125" customWidth="1"/>
    <col min="9731" max="9731" width="12.21875" customWidth="1"/>
    <col min="9732" max="9733" width="11.33203125" customWidth="1"/>
    <col min="9734" max="9734" width="13.109375" customWidth="1"/>
    <col min="9735" max="9735" width="10.88671875" customWidth="1"/>
    <col min="9985" max="9985" width="29.6640625" customWidth="1"/>
    <col min="9986" max="9986" width="11.33203125" customWidth="1"/>
    <col min="9987" max="9987" width="12.21875" customWidth="1"/>
    <col min="9988" max="9989" width="11.33203125" customWidth="1"/>
    <col min="9990" max="9990" width="13.109375" customWidth="1"/>
    <col min="9991" max="9991" width="10.88671875" customWidth="1"/>
    <col min="10241" max="10241" width="29.6640625" customWidth="1"/>
    <col min="10242" max="10242" width="11.33203125" customWidth="1"/>
    <col min="10243" max="10243" width="12.21875" customWidth="1"/>
    <col min="10244" max="10245" width="11.33203125" customWidth="1"/>
    <col min="10246" max="10246" width="13.109375" customWidth="1"/>
    <col min="10247" max="10247" width="10.88671875" customWidth="1"/>
    <col min="10497" max="10497" width="29.6640625" customWidth="1"/>
    <col min="10498" max="10498" width="11.33203125" customWidth="1"/>
    <col min="10499" max="10499" width="12.21875" customWidth="1"/>
    <col min="10500" max="10501" width="11.33203125" customWidth="1"/>
    <col min="10502" max="10502" width="13.109375" customWidth="1"/>
    <col min="10503" max="10503" width="10.88671875" customWidth="1"/>
    <col min="10753" max="10753" width="29.6640625" customWidth="1"/>
    <col min="10754" max="10754" width="11.33203125" customWidth="1"/>
    <col min="10755" max="10755" width="12.21875" customWidth="1"/>
    <col min="10756" max="10757" width="11.33203125" customWidth="1"/>
    <col min="10758" max="10758" width="13.109375" customWidth="1"/>
    <col min="10759" max="10759" width="10.88671875" customWidth="1"/>
    <col min="11009" max="11009" width="29.6640625" customWidth="1"/>
    <col min="11010" max="11010" width="11.33203125" customWidth="1"/>
    <col min="11011" max="11011" width="12.21875" customWidth="1"/>
    <col min="11012" max="11013" width="11.33203125" customWidth="1"/>
    <col min="11014" max="11014" width="13.109375" customWidth="1"/>
    <col min="11015" max="11015" width="10.88671875" customWidth="1"/>
    <col min="11265" max="11265" width="29.6640625" customWidth="1"/>
    <col min="11266" max="11266" width="11.33203125" customWidth="1"/>
    <col min="11267" max="11267" width="12.21875" customWidth="1"/>
    <col min="11268" max="11269" width="11.33203125" customWidth="1"/>
    <col min="11270" max="11270" width="13.109375" customWidth="1"/>
    <col min="11271" max="11271" width="10.88671875" customWidth="1"/>
    <col min="11521" max="11521" width="29.6640625" customWidth="1"/>
    <col min="11522" max="11522" width="11.33203125" customWidth="1"/>
    <col min="11523" max="11523" width="12.21875" customWidth="1"/>
    <col min="11524" max="11525" width="11.33203125" customWidth="1"/>
    <col min="11526" max="11526" width="13.109375" customWidth="1"/>
    <col min="11527" max="11527" width="10.88671875" customWidth="1"/>
    <col min="11777" max="11777" width="29.6640625" customWidth="1"/>
    <col min="11778" max="11778" width="11.33203125" customWidth="1"/>
    <col min="11779" max="11779" width="12.21875" customWidth="1"/>
    <col min="11780" max="11781" width="11.33203125" customWidth="1"/>
    <col min="11782" max="11782" width="13.109375" customWidth="1"/>
    <col min="11783" max="11783" width="10.88671875" customWidth="1"/>
    <col min="12033" max="12033" width="29.6640625" customWidth="1"/>
    <col min="12034" max="12034" width="11.33203125" customWidth="1"/>
    <col min="12035" max="12035" width="12.21875" customWidth="1"/>
    <col min="12036" max="12037" width="11.33203125" customWidth="1"/>
    <col min="12038" max="12038" width="13.109375" customWidth="1"/>
    <col min="12039" max="12039" width="10.88671875" customWidth="1"/>
    <col min="12289" max="12289" width="29.6640625" customWidth="1"/>
    <col min="12290" max="12290" width="11.33203125" customWidth="1"/>
    <col min="12291" max="12291" width="12.21875" customWidth="1"/>
    <col min="12292" max="12293" width="11.33203125" customWidth="1"/>
    <col min="12294" max="12294" width="13.109375" customWidth="1"/>
    <col min="12295" max="12295" width="10.88671875" customWidth="1"/>
    <col min="12545" max="12545" width="29.6640625" customWidth="1"/>
    <col min="12546" max="12546" width="11.33203125" customWidth="1"/>
    <col min="12547" max="12547" width="12.21875" customWidth="1"/>
    <col min="12548" max="12549" width="11.33203125" customWidth="1"/>
    <col min="12550" max="12550" width="13.109375" customWidth="1"/>
    <col min="12551" max="12551" width="10.88671875" customWidth="1"/>
    <col min="12801" max="12801" width="29.6640625" customWidth="1"/>
    <col min="12802" max="12802" width="11.33203125" customWidth="1"/>
    <col min="12803" max="12803" width="12.21875" customWidth="1"/>
    <col min="12804" max="12805" width="11.33203125" customWidth="1"/>
    <col min="12806" max="12806" width="13.109375" customWidth="1"/>
    <col min="12807" max="12807" width="10.88671875" customWidth="1"/>
    <col min="13057" max="13057" width="29.6640625" customWidth="1"/>
    <col min="13058" max="13058" width="11.33203125" customWidth="1"/>
    <col min="13059" max="13059" width="12.21875" customWidth="1"/>
    <col min="13060" max="13061" width="11.33203125" customWidth="1"/>
    <col min="13062" max="13062" width="13.109375" customWidth="1"/>
    <col min="13063" max="13063" width="10.88671875" customWidth="1"/>
    <col min="13313" max="13313" width="29.6640625" customWidth="1"/>
    <col min="13314" max="13314" width="11.33203125" customWidth="1"/>
    <col min="13315" max="13315" width="12.21875" customWidth="1"/>
    <col min="13316" max="13317" width="11.33203125" customWidth="1"/>
    <col min="13318" max="13318" width="13.109375" customWidth="1"/>
    <col min="13319" max="13319" width="10.88671875" customWidth="1"/>
    <col min="13569" max="13569" width="29.6640625" customWidth="1"/>
    <col min="13570" max="13570" width="11.33203125" customWidth="1"/>
    <col min="13571" max="13571" width="12.21875" customWidth="1"/>
    <col min="13572" max="13573" width="11.33203125" customWidth="1"/>
    <col min="13574" max="13574" width="13.109375" customWidth="1"/>
    <col min="13575" max="13575" width="10.88671875" customWidth="1"/>
    <col min="13825" max="13825" width="29.6640625" customWidth="1"/>
    <col min="13826" max="13826" width="11.33203125" customWidth="1"/>
    <col min="13827" max="13827" width="12.21875" customWidth="1"/>
    <col min="13828" max="13829" width="11.33203125" customWidth="1"/>
    <col min="13830" max="13830" width="13.109375" customWidth="1"/>
    <col min="13831" max="13831" width="10.88671875" customWidth="1"/>
    <col min="14081" max="14081" width="29.6640625" customWidth="1"/>
    <col min="14082" max="14082" width="11.33203125" customWidth="1"/>
    <col min="14083" max="14083" width="12.21875" customWidth="1"/>
    <col min="14084" max="14085" width="11.33203125" customWidth="1"/>
    <col min="14086" max="14086" width="13.109375" customWidth="1"/>
    <col min="14087" max="14087" width="10.88671875" customWidth="1"/>
    <col min="14337" max="14337" width="29.6640625" customWidth="1"/>
    <col min="14338" max="14338" width="11.33203125" customWidth="1"/>
    <col min="14339" max="14339" width="12.21875" customWidth="1"/>
    <col min="14340" max="14341" width="11.33203125" customWidth="1"/>
    <col min="14342" max="14342" width="13.109375" customWidth="1"/>
    <col min="14343" max="14343" width="10.88671875" customWidth="1"/>
    <col min="14593" max="14593" width="29.6640625" customWidth="1"/>
    <col min="14594" max="14594" width="11.33203125" customWidth="1"/>
    <col min="14595" max="14595" width="12.21875" customWidth="1"/>
    <col min="14596" max="14597" width="11.33203125" customWidth="1"/>
    <col min="14598" max="14598" width="13.109375" customWidth="1"/>
    <col min="14599" max="14599" width="10.88671875" customWidth="1"/>
    <col min="14849" max="14849" width="29.6640625" customWidth="1"/>
    <col min="14850" max="14850" width="11.33203125" customWidth="1"/>
    <col min="14851" max="14851" width="12.21875" customWidth="1"/>
    <col min="14852" max="14853" width="11.33203125" customWidth="1"/>
    <col min="14854" max="14854" width="13.109375" customWidth="1"/>
    <col min="14855" max="14855" width="10.88671875" customWidth="1"/>
    <col min="15105" max="15105" width="29.6640625" customWidth="1"/>
    <col min="15106" max="15106" width="11.33203125" customWidth="1"/>
    <col min="15107" max="15107" width="12.21875" customWidth="1"/>
    <col min="15108" max="15109" width="11.33203125" customWidth="1"/>
    <col min="15110" max="15110" width="13.109375" customWidth="1"/>
    <col min="15111" max="15111" width="10.88671875" customWidth="1"/>
    <col min="15361" max="15361" width="29.6640625" customWidth="1"/>
    <col min="15362" max="15362" width="11.33203125" customWidth="1"/>
    <col min="15363" max="15363" width="12.21875" customWidth="1"/>
    <col min="15364" max="15365" width="11.33203125" customWidth="1"/>
    <col min="15366" max="15366" width="13.109375" customWidth="1"/>
    <col min="15367" max="15367" width="10.88671875" customWidth="1"/>
    <col min="15617" max="15617" width="29.6640625" customWidth="1"/>
    <col min="15618" max="15618" width="11.33203125" customWidth="1"/>
    <col min="15619" max="15619" width="12.21875" customWidth="1"/>
    <col min="15620" max="15621" width="11.33203125" customWidth="1"/>
    <col min="15622" max="15622" width="13.109375" customWidth="1"/>
    <col min="15623" max="15623" width="10.88671875" customWidth="1"/>
    <col min="15873" max="15873" width="29.6640625" customWidth="1"/>
    <col min="15874" max="15874" width="11.33203125" customWidth="1"/>
    <col min="15875" max="15875" width="12.21875" customWidth="1"/>
    <col min="15876" max="15877" width="11.33203125" customWidth="1"/>
    <col min="15878" max="15878" width="13.109375" customWidth="1"/>
    <col min="15879" max="15879" width="10.88671875" customWidth="1"/>
    <col min="16129" max="16129" width="29.6640625" customWidth="1"/>
    <col min="16130" max="16130" width="11.33203125" customWidth="1"/>
    <col min="16131" max="16131" width="12.21875" customWidth="1"/>
    <col min="16132" max="16133" width="11.33203125" customWidth="1"/>
    <col min="16134" max="16134" width="13.109375" customWidth="1"/>
    <col min="16135" max="16135" width="10.88671875" customWidth="1"/>
  </cols>
  <sheetData>
    <row r="2" spans="1:7" x14ac:dyDescent="0.2">
      <c r="A2" s="181"/>
      <c r="B2" s="182" t="s">
        <v>121</v>
      </c>
      <c r="C2" s="183"/>
      <c r="D2" s="183"/>
      <c r="E2" s="183"/>
      <c r="F2" s="183"/>
      <c r="G2" s="184"/>
    </row>
    <row r="3" spans="1:7" x14ac:dyDescent="0.2">
      <c r="A3" s="214"/>
      <c r="B3" s="215" t="s">
        <v>122</v>
      </c>
      <c r="C3" s="215" t="s">
        <v>123</v>
      </c>
      <c r="D3" s="215" t="s">
        <v>124</v>
      </c>
      <c r="E3" s="215" t="s">
        <v>125</v>
      </c>
      <c r="F3" s="215" t="s">
        <v>126</v>
      </c>
      <c r="G3" s="216" t="s">
        <v>127</v>
      </c>
    </row>
    <row r="4" spans="1:7" x14ac:dyDescent="0.2">
      <c r="A4" s="217"/>
      <c r="B4" s="218" t="s">
        <v>128</v>
      </c>
      <c r="C4" s="219" t="s">
        <v>129</v>
      </c>
      <c r="D4" s="218"/>
      <c r="E4" s="218"/>
      <c r="F4" s="218"/>
      <c r="G4" s="220"/>
    </row>
    <row r="5" spans="1:7" ht="16.5" customHeight="1" x14ac:dyDescent="0.2">
      <c r="A5" s="156" t="s">
        <v>130</v>
      </c>
      <c r="B5" s="157"/>
      <c r="C5" s="157"/>
      <c r="D5" s="124"/>
      <c r="E5" s="124"/>
      <c r="F5" s="124"/>
      <c r="G5" s="170"/>
    </row>
    <row r="6" spans="1:7" ht="16.5" customHeight="1" x14ac:dyDescent="0.2">
      <c r="A6" s="156" t="s">
        <v>131</v>
      </c>
      <c r="B6" s="158"/>
      <c r="C6" s="158"/>
      <c r="D6" s="125"/>
      <c r="E6" s="125"/>
      <c r="F6" s="125"/>
      <c r="G6" s="171"/>
    </row>
    <row r="7" spans="1:7" ht="16.5" customHeight="1" x14ac:dyDescent="0.2">
      <c r="A7" s="156" t="s">
        <v>195</v>
      </c>
      <c r="B7" s="159"/>
      <c r="C7" s="159"/>
      <c r="D7" s="126"/>
      <c r="E7" s="126"/>
      <c r="F7" s="126"/>
      <c r="G7" s="172"/>
    </row>
    <row r="8" spans="1:7" ht="16.5" customHeight="1" x14ac:dyDescent="0.2">
      <c r="A8" s="156" t="s">
        <v>132</v>
      </c>
      <c r="B8" s="160"/>
      <c r="C8" s="160"/>
      <c r="D8" s="127"/>
      <c r="E8" s="127"/>
      <c r="F8" s="127"/>
      <c r="G8" s="172"/>
    </row>
    <row r="9" spans="1:7" ht="16.5" customHeight="1" x14ac:dyDescent="0.2">
      <c r="A9" s="156" t="s">
        <v>133</v>
      </c>
      <c r="B9" s="161"/>
      <c r="C9" s="161"/>
      <c r="D9" s="128"/>
      <c r="E9" s="128"/>
      <c r="F9" s="129"/>
      <c r="G9" s="170"/>
    </row>
    <row r="10" spans="1:7" ht="16.5" customHeight="1" x14ac:dyDescent="0.2">
      <c r="A10" s="156" t="s">
        <v>134</v>
      </c>
      <c r="B10" s="162"/>
      <c r="C10" s="162"/>
      <c r="D10" s="130"/>
      <c r="E10" s="130"/>
      <c r="F10" s="130"/>
      <c r="G10" s="173"/>
    </row>
    <row r="11" spans="1:7" ht="16.5" customHeight="1" x14ac:dyDescent="0.2">
      <c r="A11" s="156" t="s">
        <v>135</v>
      </c>
      <c r="B11" s="163"/>
      <c r="C11" s="163"/>
      <c r="D11" s="131" t="str">
        <f>IF(D10=0,"",D5+(D5*D10))</f>
        <v/>
      </c>
      <c r="E11" s="131" t="str">
        <f>IF(E10=0,"",E5+(E5*E10))</f>
        <v/>
      </c>
      <c r="F11" s="131" t="str">
        <f>IF(F10=0,"",F5+(F5*F10))</f>
        <v/>
      </c>
      <c r="G11" s="174"/>
    </row>
    <row r="12" spans="1:7" ht="16.5" customHeight="1" x14ac:dyDescent="0.2">
      <c r="A12" s="156" t="s">
        <v>136</v>
      </c>
      <c r="B12" s="164"/>
      <c r="C12" s="164"/>
      <c r="D12" s="132" t="str">
        <f>IF(D5=0,"",IF(D6=0,"",(D11-D9)*1/D6))</f>
        <v/>
      </c>
      <c r="E12" s="132" t="str">
        <f>IF(E5=0,"",IF(E6=0,"",(E11-E9)*1/E6))</f>
        <v/>
      </c>
      <c r="F12" s="132" t="str">
        <f>IF(F5=0,"",IF(F6=0,"",(F11-F9)*1/F6))</f>
        <v/>
      </c>
      <c r="G12" s="175"/>
    </row>
    <row r="13" spans="1:7" ht="16.5" customHeight="1" x14ac:dyDescent="0.2">
      <c r="A13" s="156" t="s">
        <v>137</v>
      </c>
      <c r="B13" s="165"/>
      <c r="C13" s="165"/>
      <c r="D13" s="133"/>
      <c r="E13" s="133"/>
      <c r="F13" s="133"/>
      <c r="G13" s="176"/>
    </row>
    <row r="14" spans="1:7" ht="16.5" customHeight="1" x14ac:dyDescent="0.2">
      <c r="A14" s="156" t="s">
        <v>138</v>
      </c>
      <c r="B14" s="166"/>
      <c r="C14" s="166"/>
      <c r="D14" s="134" t="str">
        <f>IF(D13=0,"",D5/2*D13)</f>
        <v/>
      </c>
      <c r="E14" s="134" t="str">
        <f>IF(E13=0,"",E5/2*E13)</f>
        <v/>
      </c>
      <c r="F14" s="134" t="str">
        <f>IF(F13=0,"",F5/2*F13)</f>
        <v/>
      </c>
      <c r="G14" s="177"/>
    </row>
    <row r="15" spans="1:7" ht="16.5" customHeight="1" x14ac:dyDescent="0.2">
      <c r="A15" s="156" t="s">
        <v>139</v>
      </c>
      <c r="B15" s="167"/>
      <c r="C15" s="167"/>
      <c r="D15" s="135"/>
      <c r="E15" s="135"/>
      <c r="F15" s="135"/>
      <c r="G15" s="177"/>
    </row>
    <row r="16" spans="1:7" ht="16.5" customHeight="1" x14ac:dyDescent="0.2">
      <c r="A16" s="156" t="s">
        <v>140</v>
      </c>
      <c r="B16" s="167"/>
      <c r="C16" s="167"/>
      <c r="D16" s="135"/>
      <c r="E16" s="135"/>
      <c r="F16" s="135"/>
      <c r="G16" s="177"/>
    </row>
    <row r="17" spans="1:8" ht="16.5" customHeight="1" x14ac:dyDescent="0.2">
      <c r="A17" s="156" t="s">
        <v>141</v>
      </c>
      <c r="B17" s="167"/>
      <c r="C17" s="167"/>
      <c r="D17" s="135"/>
      <c r="E17" s="135"/>
      <c r="F17" s="135"/>
      <c r="G17" s="177"/>
    </row>
    <row r="18" spans="1:8" ht="16.5" customHeight="1" x14ac:dyDescent="0.2">
      <c r="A18" s="136" t="s">
        <v>142</v>
      </c>
      <c r="B18" s="137" t="str">
        <f>IF(B6=0,"",B12+B14+B15+B16+B17)</f>
        <v/>
      </c>
      <c r="C18" s="137" t="str">
        <f>IF(C6=0,"",C12+C14+C15+C16+C17)</f>
        <v/>
      </c>
      <c r="D18" s="137" t="str">
        <f>IF(D6=0,"",D12+D14+D15+D16+D17)</f>
        <v/>
      </c>
      <c r="E18" s="137" t="str">
        <f>IF(E6=0,"",E12+E14+E15+E16+E17)</f>
        <v/>
      </c>
      <c r="F18" s="137" t="str">
        <f>IF(F6=0,"",F12+F14+F15+F16+F17)</f>
        <v/>
      </c>
      <c r="G18" s="177">
        <f>SUM(B18:F18)</f>
        <v>0</v>
      </c>
    </row>
    <row r="19" spans="1:8" ht="16.5" customHeight="1" x14ac:dyDescent="0.2">
      <c r="A19" s="136" t="s">
        <v>143</v>
      </c>
      <c r="B19" s="138">
        <f>IF(B7&gt;0,B18/B7,)</f>
        <v>0</v>
      </c>
      <c r="C19" s="138">
        <f>IF(C7&gt;0,C18/C7,)</f>
        <v>0</v>
      </c>
      <c r="D19" s="138">
        <f>IF(D7&gt;0,D18/D7,)</f>
        <v>0</v>
      </c>
      <c r="E19" s="138">
        <f>IF(E7&gt;0,E18/E7,)</f>
        <v>0</v>
      </c>
      <c r="F19" s="138">
        <f>IF(F7&gt;0,F18/F7,)</f>
        <v>0</v>
      </c>
      <c r="G19" s="179"/>
    </row>
    <row r="20" spans="1:8" ht="16.5" customHeight="1" thickBot="1" x14ac:dyDescent="0.25">
      <c r="A20" s="139" t="s">
        <v>144</v>
      </c>
      <c r="B20" s="140" t="str">
        <f>IF(B8&gt;0,B18/(B8+0.1),IF(B8&lt;0,0,""))</f>
        <v/>
      </c>
      <c r="C20" s="140" t="str">
        <f>IF(C8&gt;0,C18/(C8+0.1),IF(C8&lt;0,0,""))</f>
        <v/>
      </c>
      <c r="D20" s="140" t="str">
        <f>IF(D8&gt;0,D18/(D8+0.1),IF(D8&lt;0,0,""))</f>
        <v/>
      </c>
      <c r="E20" s="140" t="str">
        <f>IF(E8&gt;0,E18/(E8+0.1),IF(E8&lt;0,0,""))</f>
        <v/>
      </c>
      <c r="F20" s="140" t="str">
        <f>IF(F8&gt;0,F18/(F8+0.1),IF(F8&lt;0,0,""))</f>
        <v/>
      </c>
      <c r="G20" s="180"/>
    </row>
    <row r="22" spans="1:8" x14ac:dyDescent="0.2">
      <c r="C22" s="141"/>
    </row>
    <row r="23" spans="1:8" x14ac:dyDescent="0.2">
      <c r="A23" s="3" t="s">
        <v>145</v>
      </c>
    </row>
    <row r="24" spans="1:8" s="3" customFormat="1" ht="12.75" x14ac:dyDescent="0.2">
      <c r="A24" s="3" t="s">
        <v>146</v>
      </c>
    </row>
    <row r="25" spans="1:8" x14ac:dyDescent="0.2">
      <c r="A25" s="3" t="s">
        <v>147</v>
      </c>
    </row>
    <row r="26" spans="1:8" x14ac:dyDescent="0.2">
      <c r="A26" s="3" t="s">
        <v>148</v>
      </c>
    </row>
    <row r="27" spans="1:8" x14ac:dyDescent="0.2">
      <c r="A27" s="3"/>
    </row>
    <row r="28" spans="1:8" x14ac:dyDescent="0.2">
      <c r="A28" s="3"/>
    </row>
    <row r="29" spans="1:8" x14ac:dyDescent="0.2">
      <c r="A29" s="3"/>
    </row>
    <row r="30" spans="1:8" x14ac:dyDescent="0.2">
      <c r="A30" s="3"/>
      <c r="G30" s="1">
        <v>13</v>
      </c>
    </row>
    <row r="31" spans="1:8" x14ac:dyDescent="0.2">
      <c r="A31" s="3" t="s">
        <v>149</v>
      </c>
      <c r="B31" s="1" t="s">
        <v>150</v>
      </c>
      <c r="C31" s="1"/>
      <c r="D31" s="1"/>
      <c r="E31" s="1"/>
      <c r="F31" s="1"/>
      <c r="G31" s="1"/>
      <c r="H31" s="1"/>
    </row>
    <row r="32" spans="1:8" x14ac:dyDescent="0.2">
      <c r="A32" s="3" t="s">
        <v>151</v>
      </c>
      <c r="B32" s="1" t="s">
        <v>152</v>
      </c>
      <c r="C32" s="1"/>
      <c r="D32" s="1"/>
      <c r="E32" s="1"/>
      <c r="F32" s="1"/>
      <c r="G32" s="1"/>
      <c r="H32" s="1"/>
    </row>
    <row r="33" spans="1:8" x14ac:dyDescent="0.2">
      <c r="A33" s="3" t="s">
        <v>153</v>
      </c>
      <c r="B33" s="1" t="s">
        <v>154</v>
      </c>
      <c r="C33" s="1"/>
      <c r="D33" s="1"/>
      <c r="E33" s="1"/>
      <c r="F33" s="1"/>
      <c r="G33" s="1"/>
      <c r="H33" s="1"/>
    </row>
    <row r="34" spans="1:8" x14ac:dyDescent="0.2">
      <c r="A34" s="3" t="s">
        <v>155</v>
      </c>
      <c r="B34" s="1" t="s">
        <v>156</v>
      </c>
      <c r="C34" s="1"/>
      <c r="D34" s="1"/>
      <c r="E34" s="1"/>
      <c r="F34" s="1"/>
      <c r="G34" s="1"/>
      <c r="H34" s="1"/>
    </row>
    <row r="35" spans="1:8" x14ac:dyDescent="0.2">
      <c r="A35" s="3" t="s">
        <v>157</v>
      </c>
      <c r="B35" s="1" t="s">
        <v>158</v>
      </c>
      <c r="C35" s="1"/>
      <c r="D35" s="1"/>
      <c r="E35" s="1"/>
      <c r="F35" s="1"/>
      <c r="G35" s="1"/>
      <c r="H35" s="1"/>
    </row>
    <row r="36" spans="1:8" x14ac:dyDescent="0.2">
      <c r="A36" s="3" t="s">
        <v>159</v>
      </c>
      <c r="B36" s="1" t="s">
        <v>160</v>
      </c>
      <c r="C36" s="1"/>
      <c r="D36" s="1"/>
      <c r="E36" s="1"/>
      <c r="F36" s="1"/>
      <c r="G36" s="1"/>
      <c r="H36" s="1"/>
    </row>
    <row r="37" spans="1:8" x14ac:dyDescent="0.2">
      <c r="B37" s="1" t="s">
        <v>161</v>
      </c>
      <c r="C37" s="1"/>
      <c r="D37" s="1"/>
      <c r="E37" s="1"/>
      <c r="F37" s="1"/>
      <c r="G37" s="1"/>
      <c r="H37" s="1"/>
    </row>
    <row r="38" spans="1:8" x14ac:dyDescent="0.2">
      <c r="A38" s="3" t="s">
        <v>162</v>
      </c>
      <c r="B38" s="1" t="s">
        <v>163</v>
      </c>
      <c r="C38" s="1"/>
      <c r="D38" s="1"/>
      <c r="E38" s="1"/>
      <c r="F38" s="1"/>
      <c r="G38" s="1"/>
      <c r="H38" s="1"/>
    </row>
    <row r="39" spans="1:8" x14ac:dyDescent="0.2">
      <c r="A39" s="3" t="s">
        <v>164</v>
      </c>
      <c r="B39" s="1" t="s">
        <v>165</v>
      </c>
      <c r="C39" s="1"/>
      <c r="D39" s="1"/>
      <c r="E39" s="1"/>
      <c r="F39" s="1"/>
      <c r="G39" s="1"/>
      <c r="H39" s="1"/>
    </row>
    <row r="40" spans="1:8" x14ac:dyDescent="0.2">
      <c r="B40" s="1" t="s">
        <v>166</v>
      </c>
      <c r="C40" s="1"/>
      <c r="D40" s="1"/>
      <c r="E40" s="1"/>
      <c r="F40" s="1"/>
      <c r="G40" s="1"/>
      <c r="H40" s="1"/>
    </row>
    <row r="41" spans="1:8" x14ac:dyDescent="0.2">
      <c r="A41" s="3" t="s">
        <v>167</v>
      </c>
      <c r="B41" s="1" t="s">
        <v>168</v>
      </c>
      <c r="C41" s="1"/>
      <c r="D41" s="1"/>
      <c r="E41" s="1"/>
      <c r="F41" s="1"/>
      <c r="G41" s="1"/>
      <c r="H41" s="1"/>
    </row>
    <row r="42" spans="1:8" x14ac:dyDescent="0.2">
      <c r="A42" s="3" t="s">
        <v>169</v>
      </c>
      <c r="B42" s="1" t="s">
        <v>170</v>
      </c>
      <c r="C42" s="1"/>
      <c r="D42" s="1"/>
      <c r="E42" s="1"/>
      <c r="F42" s="1"/>
      <c r="G42" s="1"/>
      <c r="H42" s="1"/>
    </row>
    <row r="43" spans="1:8" x14ac:dyDescent="0.2">
      <c r="A43" s="3" t="s">
        <v>171</v>
      </c>
      <c r="B43" s="1" t="s">
        <v>172</v>
      </c>
      <c r="C43" s="1"/>
      <c r="D43" s="1"/>
      <c r="E43" s="1"/>
      <c r="F43" s="1"/>
      <c r="G43" s="1"/>
      <c r="H43" s="1"/>
    </row>
    <row r="44" spans="1:8" x14ac:dyDescent="0.2">
      <c r="A44" s="3" t="s">
        <v>173</v>
      </c>
      <c r="B44" s="1" t="s">
        <v>174</v>
      </c>
      <c r="C44" s="1"/>
      <c r="D44" s="1"/>
      <c r="E44" s="1"/>
      <c r="F44" s="1"/>
      <c r="G44" s="1"/>
      <c r="H44" s="1"/>
    </row>
    <row r="45" spans="1:8" x14ac:dyDescent="0.2">
      <c r="A45" s="3" t="s">
        <v>175</v>
      </c>
      <c r="B45" s="1" t="s">
        <v>176</v>
      </c>
      <c r="C45" s="1"/>
      <c r="D45" s="1"/>
      <c r="E45" s="1"/>
      <c r="F45" s="1"/>
      <c r="G45" s="1"/>
      <c r="H45" s="1"/>
    </row>
    <row r="46" spans="1:8" x14ac:dyDescent="0.2">
      <c r="A46" s="3" t="s">
        <v>177</v>
      </c>
      <c r="B46" s="1" t="s">
        <v>178</v>
      </c>
      <c r="C46" s="1"/>
      <c r="D46" s="1"/>
      <c r="E46" s="1"/>
      <c r="F46" s="1"/>
      <c r="G46" s="1"/>
      <c r="H46" s="1"/>
    </row>
    <row r="47" spans="1:8" x14ac:dyDescent="0.2">
      <c r="A47" s="3" t="s">
        <v>179</v>
      </c>
      <c r="B47" s="1" t="s">
        <v>180</v>
      </c>
      <c r="C47" s="1"/>
      <c r="D47" s="1"/>
      <c r="E47" s="1"/>
      <c r="F47" s="1"/>
      <c r="G47" s="1"/>
      <c r="H47" s="1"/>
    </row>
    <row r="48" spans="1:8" x14ac:dyDescent="0.2">
      <c r="A48" s="3" t="s">
        <v>181</v>
      </c>
      <c r="B48" s="1" t="s">
        <v>182</v>
      </c>
      <c r="C48" s="1"/>
      <c r="D48" s="1"/>
      <c r="E48" s="1"/>
      <c r="F48" s="1"/>
      <c r="G48" s="1"/>
      <c r="H48" s="1"/>
    </row>
    <row r="49" spans="2:8" x14ac:dyDescent="0.2">
      <c r="B49" s="1" t="s">
        <v>183</v>
      </c>
      <c r="C49" s="1"/>
      <c r="D49" s="1"/>
      <c r="E49" s="1"/>
      <c r="F49" s="1"/>
      <c r="G49" s="1"/>
      <c r="H49" s="1"/>
    </row>
    <row r="50" spans="2:8" x14ac:dyDescent="0.2">
      <c r="B50" s="1"/>
      <c r="C50" s="1"/>
      <c r="D50" s="1"/>
      <c r="E50" s="1"/>
      <c r="F50" s="1"/>
      <c r="G50" s="1"/>
      <c r="H50" s="1"/>
    </row>
    <row r="62" spans="2:8" x14ac:dyDescent="0.2">
      <c r="G62" s="1">
        <v>14</v>
      </c>
    </row>
  </sheetData>
  <pageMargins left="0.70866141732283472" right="0.31496062992125984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Beispiel</vt:lpstr>
      <vt:lpstr>Berechnungsvorlage</vt:lpstr>
      <vt:lpstr>Minibagger Erläuterung</vt:lpstr>
      <vt:lpstr>Minibagger Beisp</vt:lpstr>
      <vt:lpstr>Minibagger Berechnungsvorlage</vt:lpstr>
      <vt:lpstr>Einfache Lösung Beispiel</vt:lpstr>
      <vt:lpstr>Einfache Lösung Vorlage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</dc:creator>
  <cp:lastModifiedBy>Reinhard Nocke</cp:lastModifiedBy>
  <cp:lastPrinted>2017-05-08T16:33:03Z</cp:lastPrinted>
  <dcterms:created xsi:type="dcterms:W3CDTF">2011-04-04T13:47:33Z</dcterms:created>
  <dcterms:modified xsi:type="dcterms:W3CDTF">2026-05-04T10:33:30Z</dcterms:modified>
</cp:coreProperties>
</file>